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Dropbox\DocumentsGilles\Documents\RPG\Ichorpunk\Tables\"/>
    </mc:Choice>
  </mc:AlternateContent>
  <bookViews>
    <workbookView xWindow="0" yWindow="0" windowWidth="16380" windowHeight="8190" tabRatio="935"/>
  </bookViews>
  <sheets>
    <sheet name="Unités" sheetId="1" r:id="rId1"/>
    <sheet name="Divers" sheetId="2" r:id="rId2"/>
    <sheet name="Compétences" sheetId="4" r:id="rId3"/>
    <sheet name="Affinités" sheetId="5" r:id="rId4"/>
    <sheet name="Armes à feu" sheetId="6" r:id="rId5"/>
    <sheet name="Autres armes" sheetId="7" r:id="rId6"/>
    <sheet name="Protection" sheetId="8" r:id="rId7"/>
    <sheet name="Véhicules" sheetId="9" r:id="rId8"/>
    <sheet name="Hermaphores" sheetId="10" r:id="rId9"/>
    <sheet name="Phreakboxes" sheetId="11" r:id="rId10"/>
    <sheet name="Ichornétique" sheetId="12" r:id="rId11"/>
    <sheet name="Drogues" sheetId="13" r:id="rId12"/>
    <sheet name="Ankyres (tailles)" sheetId="14" r:id="rId13"/>
    <sheet name="Ankyres (types équip.)" sheetId="15" r:id="rId14"/>
    <sheet name="Ankyes (ex. matériel)" sheetId="16" r:id="rId15"/>
    <sheet name="Datation" sheetId="17" r:id="rId16"/>
  </sheets>
  <definedNames>
    <definedName name="_FilterDatabase_0" localSheetId="4">'Armes à feu'!$A$1:$M$24</definedName>
    <definedName name="_FilterDatabase_0" localSheetId="5">'Autres armes'!$A$1:$I$18</definedName>
    <definedName name="_FilterDatabase_0" localSheetId="2">Compétences!$A$1:$B$4</definedName>
    <definedName name="_FilterDatabase_0" localSheetId="11">Drogues!$A$1:$H$14</definedName>
    <definedName name="_FilterDatabase_0" localSheetId="8">Hermaphores!$A$1:$N$14</definedName>
    <definedName name="_FilterDatabase_0" localSheetId="10">Ichornétique!$A$1:$G$40</definedName>
    <definedName name="_FilterDatabase_0" localSheetId="9">Phreakboxes!$A$1:$F$14</definedName>
    <definedName name="_FilterDatabase_0" localSheetId="6">Protection!$A$1:$G$16</definedName>
    <definedName name="_FilterDatabase_0" localSheetId="7">Véhicules!$A$1:$M$65</definedName>
    <definedName name="_xlnm._FilterDatabase" localSheetId="4" hidden="1">'Armes à feu'!$A$1:$M$24</definedName>
    <definedName name="_xlnm._FilterDatabase" localSheetId="5">'Autres armes'!$A$1:$I$18</definedName>
    <definedName name="_xlnm._FilterDatabase" localSheetId="2">Compétences!$A$1:$B$4</definedName>
    <definedName name="_xlnm._FilterDatabase" localSheetId="11">Drogues!$A$1:$H$14</definedName>
    <definedName name="_xlnm._FilterDatabase" localSheetId="8" hidden="1">Hermaphores!$A$1:$P$14</definedName>
    <definedName name="_xlnm._FilterDatabase" localSheetId="10">Ichornétique!$A$1:$G$40</definedName>
    <definedName name="_xlnm._FilterDatabase" localSheetId="9" hidden="1">Phreakboxes!$A$1:$F$37</definedName>
    <definedName name="_xlnm._FilterDatabase" localSheetId="6">Protection!$A$1:$G$16</definedName>
    <definedName name="_xlnm._FilterDatabase" localSheetId="7" hidden="1">Véhicules!$A$1:$N$65</definedName>
    <definedName name="_xlnm.Print_Area" localSheetId="3">Affinités!$A$1:$C$24</definedName>
    <definedName name="_xlnm.Print_Area" localSheetId="12">'Ankyres (tailles)'!$A$1:$J$25</definedName>
    <definedName name="_xlnm.Print_Area" localSheetId="4">'Armes à feu'!$A$1:$M$28</definedName>
    <definedName name="_xlnm.Print_Area" localSheetId="5">'Autres armes'!$A$1:$I$19</definedName>
    <definedName name="_xlnm.Print_Area" localSheetId="2">Compétences!$A$1:$B$9</definedName>
    <definedName name="_xlnm.Print_Area" localSheetId="11">Drogues!$A$1:$H$18</definedName>
    <definedName name="_xlnm.Print_Area" localSheetId="8">Hermaphores!$A$1:$N$18</definedName>
    <definedName name="Print_Area_0" localSheetId="3">Affinités!$A$1:$C$24</definedName>
    <definedName name="Print_Area_0" localSheetId="12">'Ankyres (tailles)'!$A$1:$J$25</definedName>
    <definedName name="Print_Area_0" localSheetId="4">'Armes à feu'!$A$1:$M$28</definedName>
    <definedName name="Print_Area_0" localSheetId="5">'Autres armes'!$A$1:$I$19</definedName>
    <definedName name="Print_Area_0" localSheetId="2">Compétences!$A$1:$B$9</definedName>
    <definedName name="Print_Area_0" localSheetId="11">Drogues!$A$1:$H$18</definedName>
    <definedName name="Print_Area_0" localSheetId="8">Hermaphores!$A$1:$N$18</definedName>
  </definedName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G3" i="8" l="1"/>
  <c r="G4" i="8"/>
  <c r="G5" i="8"/>
  <c r="G6" i="8"/>
  <c r="G7" i="8"/>
  <c r="G8" i="8"/>
  <c r="G9" i="8"/>
  <c r="G10" i="8"/>
  <c r="G11" i="8"/>
  <c r="G12" i="8"/>
  <c r="G13" i="8"/>
  <c r="G14" i="8"/>
  <c r="G15" i="8"/>
  <c r="G16" i="8"/>
  <c r="G17" i="8"/>
  <c r="G18" i="8"/>
  <c r="G19" i="8"/>
  <c r="G20" i="8"/>
  <c r="G21" i="8"/>
  <c r="G22" i="8"/>
  <c r="G23" i="8"/>
  <c r="G24" i="8"/>
  <c r="G25" i="8"/>
  <c r="G2" i="8"/>
  <c r="M2" i="6"/>
  <c r="M3" i="6"/>
  <c r="M4" i="6"/>
  <c r="M5" i="6"/>
  <c r="M6" i="6"/>
  <c r="M7" i="6"/>
  <c r="M8" i="6"/>
  <c r="M9" i="6"/>
  <c r="M10" i="6"/>
  <c r="M11" i="6"/>
  <c r="M12" i="6"/>
  <c r="M13" i="6"/>
  <c r="M14" i="6"/>
  <c r="M15" i="6"/>
  <c r="M16" i="6"/>
  <c r="M17" i="6"/>
  <c r="M18" i="6"/>
  <c r="M19" i="6"/>
  <c r="M20" i="6"/>
  <c r="M21" i="6"/>
  <c r="M22" i="6"/>
  <c r="M23" i="6"/>
  <c r="M24" i="6"/>
  <c r="G20" i="12" l="1"/>
  <c r="G23" i="12"/>
  <c r="G29" i="12"/>
  <c r="G26" i="12"/>
  <c r="G3" i="12"/>
  <c r="G17" i="12"/>
  <c r="G15" i="12"/>
  <c r="G10" i="12"/>
  <c r="G21" i="12"/>
  <c r="G24" i="12"/>
  <c r="G30" i="12"/>
  <c r="G2" i="12"/>
  <c r="G27" i="12"/>
  <c r="G40" i="12"/>
  <c r="G18" i="12"/>
  <c r="G9" i="12"/>
  <c r="G16" i="12"/>
  <c r="G39" i="12"/>
  <c r="G4" i="12"/>
  <c r="G22" i="12"/>
  <c r="G25" i="12"/>
  <c r="G31" i="12"/>
  <c r="G19" i="12"/>
  <c r="G28" i="12"/>
  <c r="G8" i="12"/>
  <c r="G38" i="12"/>
  <c r="G7" i="12"/>
  <c r="G34" i="12"/>
  <c r="G6" i="12"/>
  <c r="G33" i="12"/>
  <c r="G13" i="12"/>
  <c r="G5" i="12"/>
  <c r="G32" i="12"/>
  <c r="G12" i="12"/>
  <c r="G37" i="12"/>
  <c r="G11" i="12"/>
  <c r="G36" i="12"/>
  <c r="G35" i="12"/>
  <c r="G14" i="12"/>
  <c r="N6" i="10"/>
  <c r="P6" i="10" s="1"/>
  <c r="N2" i="10"/>
  <c r="P2" i="10" s="1"/>
  <c r="N10" i="10"/>
  <c r="P10" i="10" s="1"/>
  <c r="N5" i="10"/>
  <c r="P5" i="10" s="1"/>
  <c r="N12" i="10"/>
  <c r="P12" i="10" s="1"/>
  <c r="N3" i="10"/>
  <c r="P3" i="10" s="1"/>
  <c r="N7" i="10"/>
  <c r="P7" i="10" s="1"/>
  <c r="N14" i="10"/>
  <c r="P14" i="10" s="1"/>
  <c r="N8" i="10"/>
  <c r="P8" i="10" s="1"/>
  <c r="N4" i="10"/>
  <c r="P4" i="10" s="1"/>
  <c r="N13" i="10"/>
  <c r="P13" i="10" s="1"/>
  <c r="N9" i="10"/>
  <c r="P9" i="10" s="1"/>
  <c r="N11" i="10"/>
  <c r="P11" i="10" s="1"/>
  <c r="H10" i="10"/>
  <c r="H3" i="10"/>
  <c r="H12" i="10"/>
  <c r="H5" i="10"/>
  <c r="H7" i="10"/>
  <c r="H13" i="10"/>
  <c r="H8" i="10"/>
  <c r="H14" i="10"/>
  <c r="H9" i="10"/>
  <c r="H4" i="10"/>
  <c r="H6" i="10"/>
  <c r="H2" i="10"/>
  <c r="H11" i="10"/>
  <c r="G38" i="9"/>
  <c r="G39" i="9"/>
  <c r="G40" i="9"/>
  <c r="G46" i="9"/>
  <c r="G3" i="9"/>
  <c r="G4" i="9"/>
  <c r="G41" i="9"/>
  <c r="G47" i="9"/>
  <c r="G61" i="9"/>
  <c r="G48" i="9"/>
  <c r="G5" i="9"/>
  <c r="G7" i="9"/>
  <c r="G6" i="9"/>
  <c r="G42" i="9"/>
  <c r="G43" i="9"/>
  <c r="G62" i="9"/>
  <c r="G44" i="9"/>
  <c r="G63" i="9"/>
  <c r="G8" i="9"/>
  <c r="G9" i="9"/>
  <c r="G10" i="9"/>
  <c r="G25" i="9"/>
  <c r="G45" i="9"/>
  <c r="G49" i="9"/>
  <c r="G64" i="9"/>
  <c r="G50" i="9"/>
  <c r="G12" i="9"/>
  <c r="G11" i="9"/>
  <c r="G51" i="9"/>
  <c r="G14" i="9"/>
  <c r="G13" i="9"/>
  <c r="G56" i="9"/>
  <c r="G65" i="9"/>
  <c r="G52" i="9"/>
  <c r="G57" i="9"/>
  <c r="G53" i="9"/>
  <c r="G15" i="9"/>
  <c r="G54" i="9"/>
  <c r="G58" i="9"/>
  <c r="G16" i="9"/>
  <c r="G55" i="9"/>
  <c r="G26" i="9"/>
  <c r="G59" i="9"/>
  <c r="G17" i="9"/>
  <c r="G60" i="9"/>
  <c r="G27" i="9"/>
  <c r="G18" i="9"/>
  <c r="G19" i="9"/>
  <c r="G28" i="9"/>
  <c r="G20" i="9"/>
  <c r="G21" i="9"/>
  <c r="G22" i="9"/>
  <c r="G23" i="9"/>
  <c r="G24" i="9"/>
  <c r="G29" i="9"/>
  <c r="G30" i="9"/>
  <c r="G31" i="9"/>
  <c r="G32" i="9"/>
  <c r="G33" i="9"/>
  <c r="G34" i="9"/>
  <c r="G35" i="9"/>
  <c r="G36" i="9"/>
  <c r="G37" i="9"/>
  <c r="G2" i="9"/>
  <c r="M30" i="9"/>
  <c r="M33" i="9"/>
  <c r="M35" i="9"/>
  <c r="M46" i="9"/>
  <c r="M2" i="9"/>
  <c r="N2" i="9" s="1"/>
  <c r="M49" i="9"/>
  <c r="N49" i="9" s="1"/>
  <c r="M47" i="9"/>
  <c r="N47" i="9" s="1"/>
  <c r="M32" i="9"/>
  <c r="M36" i="9"/>
  <c r="M54" i="9"/>
  <c r="N54" i="9" s="1"/>
  <c r="M3" i="9"/>
  <c r="N3" i="9" s="1"/>
  <c r="M6" i="9"/>
  <c r="N6" i="9" s="1"/>
  <c r="M48" i="9"/>
  <c r="N48" i="9" s="1"/>
  <c r="M53" i="9"/>
  <c r="N53" i="9" s="1"/>
  <c r="M50" i="9"/>
  <c r="N50" i="9" s="1"/>
  <c r="M52" i="9"/>
  <c r="N52" i="9" s="1"/>
  <c r="M16" i="9"/>
  <c r="N16" i="9" s="1"/>
  <c r="M9" i="9"/>
  <c r="N9" i="9" s="1"/>
  <c r="M51" i="9"/>
  <c r="N51" i="9" s="1"/>
  <c r="M25" i="9"/>
  <c r="M28" i="9"/>
  <c r="M29" i="9"/>
  <c r="M34" i="9"/>
  <c r="M27" i="9"/>
  <c r="M31" i="9"/>
  <c r="M61" i="9"/>
  <c r="M64" i="9"/>
  <c r="M15" i="9"/>
  <c r="N15" i="9" s="1"/>
  <c r="M4" i="9"/>
  <c r="N4" i="9" s="1"/>
  <c r="M12" i="9"/>
  <c r="N12" i="9" s="1"/>
  <c r="M11" i="9"/>
  <c r="N11" i="9" s="1"/>
  <c r="M13" i="9"/>
  <c r="N13" i="9" s="1"/>
  <c r="M8" i="9"/>
  <c r="N8" i="9" s="1"/>
  <c r="M55" i="9"/>
  <c r="N55" i="9" s="1"/>
  <c r="M14" i="9"/>
  <c r="N14" i="9" s="1"/>
  <c r="M5" i="9"/>
  <c r="N5" i="9" s="1"/>
  <c r="M17" i="9"/>
  <c r="N17" i="9" s="1"/>
  <c r="M42" i="9"/>
  <c r="N42" i="9" s="1"/>
  <c r="M44" i="9"/>
  <c r="N44" i="9" s="1"/>
  <c r="M23" i="9"/>
  <c r="N23" i="9" s="1"/>
  <c r="M21" i="9"/>
  <c r="N21" i="9" s="1"/>
  <c r="M7" i="9"/>
  <c r="N7" i="9" s="1"/>
  <c r="M10" i="9"/>
  <c r="N10" i="9" s="1"/>
  <c r="M19" i="9"/>
  <c r="N19" i="9" s="1"/>
  <c r="M20" i="9"/>
  <c r="N20" i="9" s="1"/>
  <c r="M24" i="9"/>
  <c r="N24" i="9" s="1"/>
  <c r="M18" i="9"/>
  <c r="N18" i="9" s="1"/>
  <c r="M22" i="9"/>
  <c r="N22" i="9" s="1"/>
  <c r="M65" i="9"/>
  <c r="M62" i="9"/>
  <c r="M63" i="9"/>
  <c r="M39" i="9"/>
  <c r="N39" i="9" s="1"/>
  <c r="M41" i="9"/>
  <c r="N41" i="9" s="1"/>
  <c r="M43" i="9"/>
  <c r="N43" i="9" s="1"/>
  <c r="M37" i="9"/>
  <c r="M56" i="9"/>
  <c r="M57" i="9"/>
  <c r="M58" i="9"/>
  <c r="M59" i="9"/>
  <c r="M60" i="9"/>
  <c r="M38" i="9"/>
  <c r="N38" i="9" s="1"/>
  <c r="M45" i="9"/>
  <c r="N45" i="9" s="1"/>
  <c r="M40" i="9"/>
  <c r="N40" i="9" s="1"/>
  <c r="M26" i="9"/>
  <c r="D24" i="17" l="1"/>
  <c r="C24" i="17"/>
  <c r="D28" i="17"/>
  <c r="C28" i="17"/>
  <c r="D14" i="17"/>
  <c r="C14" i="17"/>
  <c r="D9" i="17"/>
  <c r="C9" i="17"/>
  <c r="D29" i="17"/>
  <c r="C29" i="17"/>
  <c r="C4" i="17"/>
  <c r="D4" i="17"/>
  <c r="C5" i="17"/>
  <c r="D5" i="17"/>
  <c r="C6" i="17"/>
  <c r="D6" i="17"/>
  <c r="C7" i="17"/>
  <c r="D7" i="17"/>
  <c r="C8" i="17"/>
  <c r="D8" i="17"/>
  <c r="C10" i="17"/>
  <c r="D10" i="17"/>
  <c r="C11" i="17"/>
  <c r="D11" i="17"/>
  <c r="C12" i="17"/>
  <c r="D12" i="17"/>
  <c r="C13" i="17"/>
  <c r="D13" i="17"/>
  <c r="C15" i="17"/>
  <c r="D15" i="17"/>
  <c r="C16" i="17"/>
  <c r="D16" i="17"/>
  <c r="C17" i="17"/>
  <c r="D17" i="17"/>
  <c r="C18" i="17"/>
  <c r="D18" i="17"/>
  <c r="C19" i="17"/>
  <c r="D19" i="17"/>
  <c r="C20" i="17"/>
  <c r="D20" i="17"/>
  <c r="C21" i="17"/>
  <c r="D21" i="17"/>
  <c r="C22" i="17"/>
  <c r="D22" i="17"/>
  <c r="C23" i="17"/>
  <c r="D23" i="17"/>
  <c r="C25" i="17"/>
  <c r="D25" i="17"/>
  <c r="C26" i="17"/>
  <c r="D26" i="17"/>
  <c r="C27" i="17"/>
  <c r="D27" i="17"/>
  <c r="C30" i="17"/>
  <c r="D30" i="17"/>
  <c r="C31" i="17"/>
  <c r="D31" i="17"/>
  <c r="C32" i="17"/>
  <c r="D32" i="17"/>
  <c r="D3" i="17"/>
  <c r="C3" i="17"/>
  <c r="F36" i="11" l="1"/>
  <c r="F35" i="11"/>
  <c r="F34" i="11"/>
  <c r="F33" i="11"/>
  <c r="F32" i="11"/>
  <c r="F31" i="11"/>
  <c r="F30" i="11"/>
  <c r="F29" i="11"/>
  <c r="F28" i="11"/>
  <c r="F27" i="11"/>
  <c r="F26" i="11"/>
  <c r="F25" i="11"/>
  <c r="F24" i="11"/>
  <c r="F23" i="11"/>
  <c r="F22" i="11"/>
  <c r="F21" i="11"/>
  <c r="F20" i="11"/>
  <c r="F19" i="11"/>
  <c r="F18" i="11"/>
  <c r="F17" i="11"/>
  <c r="F16" i="11"/>
  <c r="F15" i="11"/>
  <c r="F14" i="11"/>
  <c r="F13" i="11"/>
  <c r="F12" i="11"/>
  <c r="F11" i="11"/>
  <c r="F10" i="11"/>
  <c r="F9" i="11"/>
  <c r="F8" i="11"/>
  <c r="F7" i="11"/>
  <c r="F6" i="11"/>
  <c r="F5" i="11"/>
  <c r="F4" i="11"/>
  <c r="F3" i="11"/>
  <c r="F2" i="11"/>
  <c r="N63" i="9"/>
  <c r="N62" i="9"/>
  <c r="N65" i="9"/>
  <c r="N64" i="9"/>
  <c r="N61" i="9"/>
  <c r="N31" i="9"/>
  <c r="N27" i="9"/>
  <c r="N34" i="9"/>
  <c r="N29" i="9"/>
  <c r="N28" i="9"/>
  <c r="N25" i="9"/>
  <c r="N46" i="9"/>
  <c r="N60" i="9"/>
  <c r="N59" i="9"/>
  <c r="N58" i="9"/>
  <c r="N57" i="9"/>
  <c r="N56" i="9"/>
  <c r="N37" i="9"/>
  <c r="N32" i="9"/>
  <c r="N26" i="9"/>
  <c r="N35" i="9"/>
  <c r="N33" i="9"/>
  <c r="N36" i="9"/>
  <c r="N30" i="9"/>
  <c r="J5" i="2"/>
  <c r="D5" i="2"/>
  <c r="J4" i="2"/>
  <c r="J3" i="2"/>
  <c r="J2" i="2"/>
</calcChain>
</file>

<file path=xl/comments1.xml><?xml version="1.0" encoding="utf-8"?>
<comments xmlns="http://schemas.openxmlformats.org/spreadsheetml/2006/main">
  <authors>
    <author>Gilles Volluz</author>
  </authors>
  <commentList>
    <comment ref="I1" authorId="0" shapeId="0">
      <text>
        <r>
          <rPr>
            <b/>
            <sz val="9"/>
            <color indexed="81"/>
            <rFont val="Segoe UI"/>
            <family val="2"/>
          </rPr>
          <t>Gilles Volluz:</t>
        </r>
        <r>
          <rPr>
            <sz val="9"/>
            <color indexed="81"/>
            <rFont val="Segoe UI"/>
            <family val="2"/>
          </rPr>
          <t xml:space="preserve">
30 = valeur moyenne humaine
20 = valeur d'entrée de gamme pour un véhicule</t>
        </r>
      </text>
    </comment>
    <comment ref="J2" authorId="0" shapeId="0">
      <text>
        <r>
          <rPr>
            <b/>
            <sz val="9"/>
            <color indexed="81"/>
            <rFont val="Segoe UI"/>
            <family val="2"/>
          </rPr>
          <t>Gilles Volluz:</t>
        </r>
        <r>
          <rPr>
            <sz val="9"/>
            <color indexed="81"/>
            <rFont val="Segoe UI"/>
            <family val="2"/>
          </rPr>
          <t xml:space="preserve">
Une valeur de TACH de 80 correspond à 1 athlète, en 1960 un athlète court le 100m en un peu plus de 10s.</t>
        </r>
      </text>
    </comment>
  </commentList>
</comments>
</file>

<file path=xl/comments2.xml><?xml version="1.0" encoding="utf-8"?>
<comments xmlns="http://schemas.openxmlformats.org/spreadsheetml/2006/main">
  <authors>
    <author>Gilles Volluz</author>
  </authors>
  <commentList>
    <comment ref="F2" authorId="0" shapeId="0">
      <text>
        <r>
          <rPr>
            <b/>
            <sz val="9"/>
            <color indexed="81"/>
            <rFont val="Segoe UI"/>
            <charset val="1"/>
          </rPr>
          <t>Gilles Volluz:</t>
        </r>
        <r>
          <rPr>
            <sz val="9"/>
            <color indexed="81"/>
            <rFont val="Segoe UI"/>
            <charset val="1"/>
          </rPr>
          <t xml:space="preserve">
Réparti entre les cibles dans un rayon de 8m</t>
        </r>
      </text>
    </comment>
    <comment ref="F6" authorId="0" shapeId="0">
      <text>
        <r>
          <rPr>
            <b/>
            <sz val="9"/>
            <color indexed="81"/>
            <rFont val="Segoe UI"/>
            <charset val="1"/>
          </rPr>
          <t>Gilles Volluz:</t>
        </r>
        <r>
          <rPr>
            <sz val="9"/>
            <color indexed="81"/>
            <rFont val="Segoe UI"/>
            <charset val="1"/>
          </rPr>
          <t xml:space="preserve">
Réparti entre les cibles dans un rayon de 5m</t>
        </r>
      </text>
    </comment>
  </commentList>
</comments>
</file>

<file path=xl/comments3.xml><?xml version="1.0" encoding="utf-8"?>
<comments xmlns="http://schemas.openxmlformats.org/spreadsheetml/2006/main">
  <authors>
    <author>Gilles Volluz</author>
  </authors>
  <commentList>
    <comment ref="E1" authorId="0" shapeId="0">
      <text>
        <r>
          <rPr>
            <b/>
            <sz val="9"/>
            <color indexed="81"/>
            <rFont val="Segoe UI"/>
            <family val="2"/>
          </rPr>
          <t>Gilles Volluz:</t>
        </r>
        <r>
          <rPr>
            <sz val="9"/>
            <color indexed="81"/>
            <rFont val="Segoe UI"/>
            <family val="2"/>
          </rPr>
          <t xml:space="preserve">
Dans l'Aftokratorias.</t>
        </r>
      </text>
    </comment>
  </commentList>
</comments>
</file>

<file path=xl/sharedStrings.xml><?xml version="1.0" encoding="utf-8"?>
<sst xmlns="http://schemas.openxmlformats.org/spreadsheetml/2006/main" count="1457" uniqueCount="682">
  <si>
    <t>#</t>
  </si>
  <si>
    <t>Nom</t>
  </si>
  <si>
    <t>Été</t>
  </si>
  <si>
    <t>Hiver</t>
  </si>
  <si>
    <t>Printemps</t>
  </si>
  <si>
    <t>Dentrique</t>
  </si>
  <si>
    <t>Métrique</t>
  </si>
  <si>
    <t>Zeusia</t>
  </si>
  <si>
    <t>Apollia</t>
  </si>
  <si>
    <t>Maimactérion (30j.) – nov.</t>
  </si>
  <si>
    <t>Élaphébolion (31j.) – mars</t>
  </si>
  <si>
    <t>1 chilliden (cd)</t>
  </si>
  <si>
    <t>1 mm</t>
  </si>
  <si>
    <t>1 chillinice (cn)</t>
  </si>
  <si>
    <t>1 ml</t>
  </si>
  <si>
    <t>1 chilligrac (cg)</t>
  </si>
  <si>
    <t>1 mg</t>
  </si>
  <si>
    <t>Aphrodia</t>
  </si>
  <si>
    <t>Hermèsia</t>
  </si>
  <si>
    <t>Métageitnion (30j.) – août</t>
  </si>
  <si>
    <t>Poséidéon (31j.) – déc.</t>
  </si>
  <si>
    <t>Mounikion (30j.) – avr.</t>
  </si>
  <si>
    <t>1 sentiden (sd)</t>
  </si>
  <si>
    <t>1 cm</t>
  </si>
  <si>
    <t>1 sentinice (sn)</t>
  </si>
  <si>
    <t>1 cl</t>
  </si>
  <si>
    <t>1 sentigrac (sg)</t>
  </si>
  <si>
    <t>1 cg</t>
  </si>
  <si>
    <t>Arèsia</t>
  </si>
  <si>
    <t>Artémisia</t>
  </si>
  <si>
    <t>Boédromion (31j.) – sept.</t>
  </si>
  <si>
    <t>Gamélion (31j.) – janv.</t>
  </si>
  <si>
    <t>Thargélion (31j.) - mai</t>
  </si>
  <si>
    <t>1 dékiden (dd)</t>
  </si>
  <si>
    <t>1 dm</t>
  </si>
  <si>
    <t>1 dékinice (dn)</t>
  </si>
  <si>
    <t>1 dl</t>
  </si>
  <si>
    <t>1 dékigrac (dg)</t>
  </si>
  <si>
    <t>1 dg</t>
  </si>
  <si>
    <t>Poséidoia</t>
  </si>
  <si>
    <t>Héphaïstia</t>
  </si>
  <si>
    <t>Pyanepsion (28/29j.) – oct.</t>
  </si>
  <si>
    <t>Anthestérion (30j.) – fév.</t>
  </si>
  <si>
    <t>Scirophorion (30j.) - juin</t>
  </si>
  <si>
    <t>1 den (d)</t>
  </si>
  <si>
    <t>1 m</t>
  </si>
  <si>
    <t>1 nice (n)</t>
  </si>
  <si>
    <t>1 l</t>
  </si>
  <si>
    <t>1 grac (g)</t>
  </si>
  <si>
    <t>1 g</t>
  </si>
  <si>
    <t>Ératosia</t>
  </si>
  <si>
    <t>Hadèsia</t>
  </si>
  <si>
    <t>Saisons et mois</t>
  </si>
  <si>
    <t>1 stade (s)</t>
  </si>
  <si>
    <t>200 m</t>
  </si>
  <si>
    <t>1 amphore (mp)</t>
  </si>
  <si>
    <t>20 l</t>
  </si>
  <si>
    <t>1 kilograc (kg)</t>
  </si>
  <si>
    <t>1 kg</t>
  </si>
  <si>
    <t>Jours</t>
  </si>
  <si>
    <t>1 pentastade (ps)</t>
  </si>
  <si>
    <t>1 km</t>
  </si>
  <si>
    <t>1 medime (md)</t>
  </si>
  <si>
    <t>100 l</t>
  </si>
  <si>
    <t>1 phare (ph)</t>
  </si>
  <si>
    <t>1 tonne</t>
  </si>
  <si>
    <t>Distances</t>
  </si>
  <si>
    <t>Volumes</t>
  </si>
  <si>
    <t>Poids</t>
  </si>
  <si>
    <t>Nation</t>
  </si>
  <si>
    <t>Monnaie</t>
  </si>
  <si>
    <t>Symbole</t>
  </si>
  <si>
    <t>Alexandrino Aftokratorias</t>
  </si>
  <si>
    <t>Drachme</t>
  </si>
  <si>
    <t>DR</t>
  </si>
  <si>
    <t>OPE</t>
  </si>
  <si>
    <t>Aetos</t>
  </si>
  <si>
    <t>A</t>
  </si>
  <si>
    <t>Tianchao Zhongguo</t>
  </si>
  <si>
    <t>Caifu</t>
  </si>
  <si>
    <t>C</t>
  </si>
  <si>
    <t>Bretinia Rike</t>
  </si>
  <si>
    <t>LØnn</t>
  </si>
  <si>
    <t>L</t>
  </si>
  <si>
    <t>Monnaies principales</t>
  </si>
  <si>
    <t>Description</t>
  </si>
  <si>
    <t>Calculateur de fortune</t>
  </si>
  <si>
    <t>Type</t>
  </si>
  <si>
    <t>COEF</t>
  </si>
  <si>
    <t>TACH</t>
  </si>
  <si>
    <t>ps/h (max)</t>
  </si>
  <si>
    <t>Salaire mensuel médian</t>
  </si>
  <si>
    <t>Salaire mensuel</t>
  </si>
  <si>
    <t>Âge</t>
  </si>
  <si>
    <t>Humain</t>
  </si>
  <si>
    <t>Salaire ouvrier</t>
  </si>
  <si>
    <t>Hermaphore</t>
  </si>
  <si>
    <t>Salaire cadre</t>
  </si>
  <si>
    <t>Fortune de départ</t>
  </si>
  <si>
    <t>Autokinite</t>
  </si>
  <si>
    <t>Salaire patron</t>
  </si>
  <si>
    <t>Thalès</t>
  </si>
  <si>
    <t>Bière</t>
  </si>
  <si>
    <t>Staro</t>
  </si>
  <si>
    <t>Produits alimentaires de base</t>
  </si>
  <si>
    <t>&lt;10</t>
  </si>
  <si>
    <t>Eole</t>
  </si>
  <si>
    <t>Hôtel, nuit 2 étoiles</t>
  </si>
  <si>
    <t>Hôtel, nuit 5 étoiles</t>
  </si>
  <si>
    <t>Menu du jour</t>
  </si>
  <si>
    <t>Menu de luxe</t>
  </si>
  <si>
    <t>RO</t>
  </si>
  <si>
    <t>Mod.</t>
  </si>
  <si>
    <t>Eole Athenai → Chelsith</t>
  </si>
  <si>
    <t>Divers coûts</t>
  </si>
  <si>
    <t>Impact</t>
  </si>
  <si>
    <t>Catégorie</t>
  </si>
  <si>
    <t>Liste</t>
  </si>
  <si>
    <t>Combat: préciser</t>
  </si>
  <si>
    <t>armes de poing, armes d'épaule, armes de jet, armes lourdes, armes de mêlée, armes exotiques, boxe bretinienne, judo, jiu-jitsu, lutte grecque, etc.</t>
  </si>
  <si>
    <t>Etiquette: préciser</t>
  </si>
  <si>
    <t>Akabk'uh Chanan, Ankh-Rose, Architectes, ATA, Awelya' Fewyeb, Balampakal, Brouwersliga, Che'em, DEP, Dingdan shé yinshen, dockers, Drachen, drews, esclaves, finance, fritenkers, Froura, gangs, GAT, GRYDAN, hétaires, jetset, Kalti Akab, Kérberos, Kinêma, Leeds Garden, Maisons du Crime, Mao Huo, marins, mercenaires, mode, OPE, politiciens, presse, récupérateurs, Rheas Germanas, Rike, routiers, Samfunn av Trondhjem, sport autokinite, sport éolien, stratos, Syllips Kranio, Vabensliga, Wyrlards, Zhongguo, etc.</t>
  </si>
  <si>
    <t>Métier: préciser</t>
  </si>
  <si>
    <t>armurerie, bureaucratie, cartographie, chant, comptabilité, commandement, comédie, contrefaçon, criminalistique, cryptographie, danse, déminage, dessin, droit, électricité, électronique, hypnose, ichornétique, ichoromatique, immobilisation, imposture, interrogatoire, kinêma, mécanique, médecine, métallurgie, menuiserie, musique, œnologie, peinture, photographie, phreaking, pilotage autokinite, pilotage éole, pilotage fortigo, pilotage hermaphore, pilotage kini, pilotage navire, pilotage thalès, pister, plomberie, premiers soins, psychanalyse, psychologie, recherche documentaire, sculpture, sécurité, serrurerie, survie, télécommunications, taxidermie, etc.</t>
  </si>
  <si>
    <t>Science: préciser</t>
  </si>
  <si>
    <t>anthropologie, archéologie, architecture, astrologie, biochimie, biologie, botanique, cosmogonie, criminalistique, économie, géographie, géologie, glaciologie, histoire, hydrologie, ichorologie, mathématiques, météorologie, minéralogie, occultisme, océanographie, paléontologie, pharmacologie, phrénologie, physique, politique, sismologie, sociologie, stratégie, volcanologie, zoologie, etc.</t>
  </si>
  <si>
    <t>Divers: préciser</t>
  </si>
  <si>
    <t>aforakien, arabe, baratin, bretinien, bricolage, discrétion, dissimulation, dressage, équitation, grec, grimpe, jeu, lecture à l'envers, lecture sur les lèvres, natation, négociation, orientation, parachutisme, persuasion, plongée, syllips kranio, zhongguo, etc.</t>
  </si>
  <si>
    <t>Synthèse</t>
  </si>
  <si>
    <t>Basiléiste</t>
  </si>
  <si>
    <t>politique</t>
  </si>
  <si>
    <t>conservateur</t>
  </si>
  <si>
    <t>Démocrate</t>
  </si>
  <si>
    <t>progressiste</t>
  </si>
  <si>
    <t>Néo-platonicien</t>
  </si>
  <si>
    <t>collectiviste</t>
  </si>
  <si>
    <t>Anarchiste</t>
  </si>
  <si>
    <t>ultracollectiviste</t>
  </si>
  <si>
    <t>Iréniste</t>
  </si>
  <si>
    <t>géopolitique</t>
  </si>
  <si>
    <t>pacifiste humaniste</t>
  </si>
  <si>
    <t>Polémiste</t>
  </si>
  <si>
    <t>va-t-en guerre xénophobe</t>
  </si>
  <si>
    <t>Qabbaliste</t>
  </si>
  <si>
    <t>théoricien de la conspiration</t>
  </si>
  <si>
    <t>Dévot</t>
  </si>
  <si>
    <t>mystique</t>
  </si>
  <si>
    <t>traditionnaliste plein d'espoir</t>
  </si>
  <si>
    <t>Défaitiste</t>
  </si>
  <si>
    <t>désillusionné souvent amoral</t>
  </si>
  <si>
    <t>Monothéiste</t>
  </si>
  <si>
    <t>persécuté ou tourné en dérision</t>
  </si>
  <si>
    <t>Chamaniste</t>
  </si>
  <si>
    <t>vénère les esprits de Gaïa</t>
  </si>
  <si>
    <t>Humaniste</t>
  </si>
  <si>
    <t>réaliste moderne, souvent philosophe, rationnel</t>
  </si>
  <si>
    <t>Agynécien (op:Gynécien)</t>
  </si>
  <si>
    <t>mœurs</t>
  </si>
  <si>
    <t>féministe</t>
  </si>
  <si>
    <t>Déiciste (op:Ragnarökien)</t>
  </si>
  <si>
    <t>lutte contre le retour des Titans</t>
  </si>
  <si>
    <t>Gynécien (op:Agynécien)</t>
  </si>
  <si>
    <t>machiste</t>
  </si>
  <si>
    <t>Hédoniste (op:Spartiate)</t>
  </si>
  <si>
    <t>fêtard libéral</t>
  </si>
  <si>
    <t>Ichoricien (op:Raisonnable)</t>
  </si>
  <si>
    <t>celui qui sait</t>
  </si>
  <si>
    <t>Podoniste (op:Somatiste)</t>
  </si>
  <si>
    <t>esclavagiste</t>
  </si>
  <si>
    <t>Ragnarökien (op:Déiciste)</t>
  </si>
  <si>
    <t>lutte pour le retour des Titans</t>
  </si>
  <si>
    <t>Raisonnable (op:Ichoricien)</t>
  </si>
  <si>
    <t>celui qui croit savoir</t>
  </si>
  <si>
    <t>Somatiste (op:Podoniste)</t>
  </si>
  <si>
    <t>abolitionniste</t>
  </si>
  <si>
    <t>Spartiate (op:Hédoniste)</t>
  </si>
  <si>
    <t>puritain</t>
  </si>
  <si>
    <t>Affinités</t>
  </si>
  <si>
    <t>Constructeur</t>
  </si>
  <si>
    <t>MUN</t>
  </si>
  <si>
    <t>TYPE</t>
  </si>
  <si>
    <t>COMP</t>
  </si>
  <si>
    <t>Année</t>
  </si>
  <si>
    <t>POR</t>
  </si>
  <si>
    <t>PRÉ</t>
  </si>
  <si>
    <t>CAD</t>
  </si>
  <si>
    <t>DÉG</t>
  </si>
  <si>
    <t>CAP</t>
  </si>
  <si>
    <t>RAR</t>
  </si>
  <si>
    <t>Artémis E35</t>
  </si>
  <si>
    <t>KV</t>
  </si>
  <si>
    <t>taser</t>
  </si>
  <si>
    <t>pistolet</t>
  </si>
  <si>
    <t>armes de poing</t>
  </si>
  <si>
    <t>1</t>
  </si>
  <si>
    <t>TA-4</t>
  </si>
  <si>
    <t>Taki</t>
  </si>
  <si>
    <t>balles</t>
  </si>
  <si>
    <t>TA-3</t>
  </si>
  <si>
    <t>TA-6</t>
  </si>
  <si>
    <t>mitraillette</t>
  </si>
  <si>
    <t>1/-/9</t>
  </si>
  <si>
    <t>Saturos</t>
  </si>
  <si>
    <t>Pados</t>
  </si>
  <si>
    <t>Artémis V33</t>
  </si>
  <si>
    <t>fléchettes</t>
  </si>
  <si>
    <t>Badas</t>
  </si>
  <si>
    <t>Artémis S40</t>
  </si>
  <si>
    <t>Protector</t>
  </si>
  <si>
    <t>Savage</t>
  </si>
  <si>
    <t>Fumbler</t>
  </si>
  <si>
    <t>1/2/10</t>
  </si>
  <si>
    <t>Medousa</t>
  </si>
  <si>
    <t>grenaille</t>
  </si>
  <si>
    <t>fusil de chasse</t>
  </si>
  <si>
    <t>armes d'épaule</t>
  </si>
  <si>
    <t>3</t>
  </si>
  <si>
    <t>TA-7</t>
  </si>
  <si>
    <t>2</t>
  </si>
  <si>
    <t>fusil d'assaut</t>
  </si>
  <si>
    <t>1/5/15</t>
  </si>
  <si>
    <t>Arès S50</t>
  </si>
  <si>
    <t>1/3/6</t>
  </si>
  <si>
    <t>mitrailleuse</t>
  </si>
  <si>
    <t>armes lourdes</t>
  </si>
  <si>
    <t>-/-/10</t>
  </si>
  <si>
    <t>obus</t>
  </si>
  <si>
    <t>canon d'assaut</t>
  </si>
  <si>
    <t>Erazer</t>
  </si>
  <si>
    <t>1/2/5</t>
  </si>
  <si>
    <t>Toxo T97</t>
  </si>
  <si>
    <t>fusil de précision</t>
  </si>
  <si>
    <t>Vauxhall</t>
  </si>
  <si>
    <t>Gorgo</t>
  </si>
  <si>
    <t>-/-/20</t>
  </si>
  <si>
    <t>Aédé S60</t>
  </si>
  <si>
    <t>1/5/10</t>
  </si>
  <si>
    <t>Thunderfyre</t>
  </si>
  <si>
    <t>Munition</t>
  </si>
  <si>
    <t>Poings</t>
  </si>
  <si>
    <t>-</t>
  </si>
  <si>
    <t>contondant</t>
  </si>
  <si>
    <t>corps à corps</t>
  </si>
  <si>
    <t>Dévastatron</t>
  </si>
  <si>
    <t>grenade haut explosif</t>
  </si>
  <si>
    <t>armes de jet</t>
  </si>
  <si>
    <t>RO*2</t>
  </si>
  <si>
    <t>Couteau</t>
  </si>
  <si>
    <t>perforant</t>
  </si>
  <si>
    <t>Poings rikiens</t>
  </si>
  <si>
    <t>boxe</t>
  </si>
  <si>
    <t>Griffes</t>
  </si>
  <si>
    <t>tranchant</t>
  </si>
  <si>
    <t>armes de mêlée</t>
  </si>
  <si>
    <t>Fumi</t>
  </si>
  <si>
    <t>grenade fumigène</t>
  </si>
  <si>
    <t>Flash</t>
  </si>
  <si>
    <t>grenade incapacitante</t>
  </si>
  <si>
    <t>Masse</t>
  </si>
  <si>
    <t>Lame</t>
  </si>
  <si>
    <t>Bang</t>
  </si>
  <si>
    <t>grenade explosive</t>
  </si>
  <si>
    <t>Masse pulsée</t>
  </si>
  <si>
    <t>ichor</t>
  </si>
  <si>
    <t>Lame vibrante</t>
  </si>
  <si>
    <t>Pulsor</t>
  </si>
  <si>
    <t>Zone(s)</t>
  </si>
  <si>
    <t>BLIN</t>
  </si>
  <si>
    <t>Apollon 01k</t>
  </si>
  <si>
    <t>khiton renforcé</t>
  </si>
  <si>
    <t>torse/haut des jambes</t>
  </si>
  <si>
    <t>Générique</t>
  </si>
  <si>
    <t>Divers</t>
  </si>
  <si>
    <t>casque léger</t>
  </si>
  <si>
    <t>tête</t>
  </si>
  <si>
    <t>gants légers</t>
  </si>
  <si>
    <t>mains</t>
  </si>
  <si>
    <t>bottes légères</t>
  </si>
  <si>
    <t>pieds/bas des jambes</t>
  </si>
  <si>
    <t>Jacket X</t>
  </si>
  <si>
    <t>casque moyen</t>
  </si>
  <si>
    <t>gants moyens</t>
  </si>
  <si>
    <t>bottes moyennes</t>
  </si>
  <si>
    <t>Apollon 02c</t>
  </si>
  <si>
    <t>khiton blindé</t>
  </si>
  <si>
    <t>casque lourd</t>
  </si>
  <si>
    <t>gants lourds</t>
  </si>
  <si>
    <t>bottes lourdes</t>
  </si>
  <si>
    <t>TAk-TT</t>
  </si>
  <si>
    <t>Chimera B</t>
  </si>
  <si>
    <t>Daidalos</t>
  </si>
  <si>
    <t>chlamyde renforcée</t>
  </si>
  <si>
    <t>torse/bras/jambes</t>
  </si>
  <si>
    <t>Herkulos</t>
  </si>
  <si>
    <t>Chimera T</t>
  </si>
  <si>
    <t>chlamyde blindée</t>
  </si>
  <si>
    <t>Apollon 03cc</t>
  </si>
  <si>
    <t>TAk-MD</t>
  </si>
  <si>
    <t>armure légère</t>
  </si>
  <si>
    <t>R-more L</t>
  </si>
  <si>
    <t>R-more M</t>
  </si>
  <si>
    <t>armure moyenne</t>
  </si>
  <si>
    <t>tout le corps</t>
  </si>
  <si>
    <t>Wall ST4</t>
  </si>
  <si>
    <t>Chimera X</t>
  </si>
  <si>
    <t>armure lourde</t>
  </si>
  <si>
    <t>R-more H</t>
  </si>
  <si>
    <t>Wall RT5</t>
  </si>
  <si>
    <t>Classe</t>
  </si>
  <si>
    <t>TAC</t>
  </si>
  <si>
    <t>MAN</t>
  </si>
  <si>
    <t>ZOIS</t>
  </si>
  <si>
    <t>TAI</t>
  </si>
  <si>
    <t>Occasion</t>
  </si>
  <si>
    <t>KDA4c</t>
  </si>
  <si>
    <t>Kholos Dynamikos</t>
  </si>
  <si>
    <t>Acrobatie</t>
  </si>
  <si>
    <t>P</t>
  </si>
  <si>
    <t>ME-47E Kataigida</t>
  </si>
  <si>
    <t>Promethaios</t>
  </si>
  <si>
    <t>M</t>
  </si>
  <si>
    <t>Kip-134</t>
  </si>
  <si>
    <t>Kip</t>
  </si>
  <si>
    <t>Aéronef d’affaires</t>
  </si>
  <si>
    <t>Kip-151</t>
  </si>
  <si>
    <t>G</t>
  </si>
  <si>
    <t>Dipoda DP01</t>
  </si>
  <si>
    <t>Bipode</t>
  </si>
  <si>
    <t>Kini</t>
  </si>
  <si>
    <t>Dipoda DP02</t>
  </si>
  <si>
    <t>mOW-01</t>
  </si>
  <si>
    <t>Acheos</t>
  </si>
  <si>
    <t>Bus</t>
  </si>
  <si>
    <t>Fortigo</t>
  </si>
  <si>
    <t>rKL-10</t>
  </si>
  <si>
    <t>Camion</t>
  </si>
  <si>
    <t>Ripper MkI</t>
  </si>
  <si>
    <t>Wotan</t>
  </si>
  <si>
    <t>Char d'assaut</t>
  </si>
  <si>
    <t>Ripper MkII</t>
  </si>
  <si>
    <t>Toundra K1</t>
  </si>
  <si>
    <t>Char léger</t>
  </si>
  <si>
    <t>Toundra K2</t>
  </si>
  <si>
    <t>ME-35D Gypas</t>
  </si>
  <si>
    <t>Chasseur</t>
  </si>
  <si>
    <t>ME-47C Floga</t>
  </si>
  <si>
    <t>ME-49A Velos</t>
  </si>
  <si>
    <t>Colibri</t>
  </si>
  <si>
    <t>Palodas</t>
  </si>
  <si>
    <t>Hélicoptère</t>
  </si>
  <si>
    <t>Kipter</t>
  </si>
  <si>
    <t>Grue</t>
  </si>
  <si>
    <t>Frelon</t>
  </si>
  <si>
    <t>Guêpe</t>
  </si>
  <si>
    <t>Hélicoptère de combat</t>
  </si>
  <si>
    <t>KP-9 Berserker</t>
  </si>
  <si>
    <t>Gladios Rolo</t>
  </si>
  <si>
    <t>Godapos</t>
  </si>
  <si>
    <t>Limousine</t>
  </si>
  <si>
    <t>Gladios Asteri</t>
  </si>
  <si>
    <t>Motita A</t>
  </si>
  <si>
    <t>Wolff Mk IV</t>
  </si>
  <si>
    <t>Nyte Raider</t>
  </si>
  <si>
    <t>Moto cross</t>
  </si>
  <si>
    <t>Grasina GL A</t>
  </si>
  <si>
    <t>Mary Mk I</t>
  </si>
  <si>
    <t>Hawke Mk II</t>
  </si>
  <si>
    <t>Moto routière</t>
  </si>
  <si>
    <t>Domo Excelsior</t>
  </si>
  <si>
    <t>Adelaïde Mk II</t>
  </si>
  <si>
    <t>Tyger Mk 1</t>
  </si>
  <si>
    <t>KD-13</t>
  </si>
  <si>
    <t>Passagers et fret</t>
  </si>
  <si>
    <t>DM-27</t>
  </si>
  <si>
    <t>Denler-Mancini</t>
  </si>
  <si>
    <t>DM-37</t>
  </si>
  <si>
    <t>DM-47</t>
  </si>
  <si>
    <t>KD330</t>
  </si>
  <si>
    <t>KD150</t>
  </si>
  <si>
    <t>T-023</t>
  </si>
  <si>
    <t>T-024</t>
  </si>
  <si>
    <t>Kraken Mk I</t>
  </si>
  <si>
    <t>Vanguard Int.</t>
  </si>
  <si>
    <t>S-P03</t>
  </si>
  <si>
    <t>Porte éoles</t>
  </si>
  <si>
    <t>Leviathan Mk III</t>
  </si>
  <si>
    <t>Hydra CX35</t>
  </si>
  <si>
    <t>Quadripode</t>
  </si>
  <si>
    <t>VL8</t>
  </si>
  <si>
    <t>Phantasma</t>
  </si>
  <si>
    <t>Sportive</t>
  </si>
  <si>
    <t>VL10</t>
  </si>
  <si>
    <t>Japet</t>
  </si>
  <si>
    <t>Siriti</t>
  </si>
  <si>
    <t>Ouranos</t>
  </si>
  <si>
    <t>Yseult V2</t>
  </si>
  <si>
    <t>Margaret V6</t>
  </si>
  <si>
    <t>Dory 2P T2i</t>
  </si>
  <si>
    <t>ZAP</t>
  </si>
  <si>
    <t>KXX</t>
  </si>
  <si>
    <t>Trike de course</t>
  </si>
  <si>
    <t>Chimaera CX33</t>
  </si>
  <si>
    <t>Tripode</t>
  </si>
  <si>
    <t>GS 01</t>
  </si>
  <si>
    <t>Van</t>
  </si>
  <si>
    <t>Motita B</t>
  </si>
  <si>
    <t>HIZ-03</t>
  </si>
  <si>
    <t>HIZ-04</t>
  </si>
  <si>
    <t>Koros B</t>
  </si>
  <si>
    <t>Voiture</t>
  </si>
  <si>
    <t>Koros A</t>
  </si>
  <si>
    <t>Koros G</t>
  </si>
  <si>
    <t>Koros D</t>
  </si>
  <si>
    <t>Koros V</t>
  </si>
  <si>
    <t>Vanguard Mk I</t>
  </si>
  <si>
    <t>Vanguard Mk II</t>
  </si>
  <si>
    <t>Vanguard Mk III</t>
  </si>
  <si>
    <t>Lisbeth V1</t>
  </si>
  <si>
    <t>Rôle</t>
  </si>
  <si>
    <t>Env.</t>
  </si>
  <si>
    <t>Thalophore Mk1</t>
  </si>
  <si>
    <t>Marathon</t>
  </si>
  <si>
    <t>transport</t>
  </si>
  <si>
    <t>thalès</t>
  </si>
  <si>
    <t>air</t>
  </si>
  <si>
    <t>Hermaphore Mk2</t>
  </si>
  <si>
    <t>surveillance</t>
  </si>
  <si>
    <t>éole</t>
  </si>
  <si>
    <t>Kipa K</t>
  </si>
  <si>
    <t>combat</t>
  </si>
  <si>
    <t>boule</t>
  </si>
  <si>
    <t>terre</t>
  </si>
  <si>
    <t>Tumbler</t>
  </si>
  <si>
    <t>Thalès K</t>
  </si>
  <si>
    <t>DMH-1</t>
  </si>
  <si>
    <t>Sneaker</t>
  </si>
  <si>
    <t>infiltration</t>
  </si>
  <si>
    <t>Héphaïstos I2</t>
  </si>
  <si>
    <t>TAh-1</t>
  </si>
  <si>
    <t>Hermès S10</t>
  </si>
  <si>
    <t>AuGy K</t>
  </si>
  <si>
    <t>DMH-2</t>
  </si>
  <si>
    <t>chenillé</t>
  </si>
  <si>
    <t>H109</t>
  </si>
  <si>
    <t>COM</t>
  </si>
  <si>
    <t>RAN</t>
  </si>
  <si>
    <t>Phreak</t>
  </si>
  <si>
    <t>tape box</t>
  </si>
  <si>
    <t>stringer</t>
  </si>
  <si>
    <t>white box</t>
  </si>
  <si>
    <t>switcher/hit the cow</t>
  </si>
  <si>
    <t>cam box</t>
  </si>
  <si>
    <t>watcher/action!</t>
  </si>
  <si>
    <t>gray box</t>
  </si>
  <si>
    <t>blue box</t>
  </si>
  <si>
    <t>feed the cow/clamper</t>
  </si>
  <si>
    <t>bunny box</t>
  </si>
  <si>
    <t>hopper</t>
  </si>
  <si>
    <t>red box</t>
  </si>
  <si>
    <t>blower</t>
  </si>
  <si>
    <t>Phreakboxes</t>
  </si>
  <si>
    <t>Zone</t>
  </si>
  <si>
    <t>Qualité</t>
  </si>
  <si>
    <t>STOA</t>
  </si>
  <si>
    <t>Gadget</t>
  </si>
  <si>
    <t>Gamma</t>
  </si>
  <si>
    <t>Variable</t>
  </si>
  <si>
    <t>Main</t>
  </si>
  <si>
    <t>Nez</t>
  </si>
  <si>
    <t>Oreille</t>
  </si>
  <si>
    <t>Œil</t>
  </si>
  <si>
    <t>Bras</t>
  </si>
  <si>
    <t>Jambe</t>
  </si>
  <si>
    <t>Beta</t>
  </si>
  <si>
    <t>Crâne</t>
  </si>
  <si>
    <t>Torse</t>
  </si>
  <si>
    <t>Alfa</t>
  </si>
  <si>
    <t>Cœur</t>
  </si>
  <si>
    <t>Poumon</t>
  </si>
  <si>
    <t>Derme</t>
  </si>
  <si>
    <t>Squelette</t>
  </si>
  <si>
    <t>Ingestion</t>
  </si>
  <si>
    <t>Effet</t>
  </si>
  <si>
    <t>Légal</t>
  </si>
  <si>
    <t>Tabac</t>
  </si>
  <si>
    <t>Voie orale/nasale</t>
  </si>
  <si>
    <t>Plante</t>
  </si>
  <si>
    <t>Stimulant, danger pour la santé (surconsommation)</t>
  </si>
  <si>
    <t>5 g</t>
  </si>
  <si>
    <t>Vin</t>
  </si>
  <si>
    <t>Voie orale</t>
  </si>
  <si>
    <t>Alcool léger</t>
  </si>
  <si>
    <t>Ivresse, faible danger pour la santé (surconsommation)</t>
  </si>
  <si>
    <t>Ivresse, danger pour la santé (surconsommation)</t>
  </si>
  <si>
    <t>Maminala</t>
  </si>
  <si>
    <t>Psychotrope léger, indolence, pertes de mémoire</t>
  </si>
  <si>
    <t>Gnôle</t>
  </si>
  <si>
    <t>Alcool lourd</t>
  </si>
  <si>
    <t>Ivresse, grave danger pour la santé (cécité, impuissance etc. en consommation normale)</t>
  </si>
  <si>
    <t>Illégal</t>
  </si>
  <si>
    <t>Hydromel</t>
  </si>
  <si>
    <t>Ivresse et rêves, danger pour la santé (surconsommation)</t>
  </si>
  <si>
    <t>Kinator</t>
  </si>
  <si>
    <t>Accélération ou ralentissement des réflexes et de la coordination, très courte durée, pas d’effet nocif connu (hors accident)</t>
  </si>
  <si>
    <t>Phantasmia</t>
  </si>
  <si>
    <t>Voie orale (entre autres)</t>
  </si>
  <si>
    <t>Hallucinogène très puissant, aucun danger connu</t>
  </si>
  <si>
    <t>Chandoo</t>
  </si>
  <si>
    <t>Voie nasale</t>
  </si>
  <si>
    <t>Psychotrope, graves dangers pour la santé, très forte dépendance</t>
  </si>
  <si>
    <t>Straal-G</t>
  </si>
  <si>
    <t>Stimulant émotionnel, danger pour la santé inconnu mais forte dépendance</t>
  </si>
  <si>
    <t>10 g</t>
  </si>
  <si>
    <t>Katharos</t>
  </si>
  <si>
    <t>Intraveineuse</t>
  </si>
  <si>
    <t>Insensibilité à la douleur, bien-être abyssal, plus forte dépendance au monde (une dose suffit), mort cérébrale en cas de surdose</t>
  </si>
  <si>
    <t>Pagidos</t>
  </si>
  <si>
    <t>Muqueuses</t>
  </si>
  <si>
    <t>Stimulant cognitif, léger danger pour la santé (système lymphatique) en consommation normale (1 dose par mois), risque élevé d'embolie cérébrale (surdose)</t>
  </si>
  <si>
    <t>Manitari</t>
  </si>
  <si>
    <t>Hallucinogène, soins des névralgies, névroses et psychopathologies courantes</t>
  </si>
  <si>
    <t>Légal
(médical)</t>
  </si>
  <si>
    <t>Drogues</t>
  </si>
  <si>
    <t>Armure</t>
  </si>
  <si>
    <t>Tête</t>
  </si>
  <si>
    <t>p</t>
  </si>
  <si>
    <t>Tronc</t>
  </si>
  <si>
    <t>Pied</t>
  </si>
  <si>
    <t>Véhicule</t>
  </si>
  <si>
    <t>Avant</t>
  </si>
  <si>
    <t>Pistolet</t>
  </si>
  <si>
    <t>Arrière</t>
  </si>
  <si>
    <t>Arbalète</t>
  </si>
  <si>
    <t>Gauche/Aile</t>
  </si>
  <si>
    <t>Mitraillette</t>
  </si>
  <si>
    <t>Droite/Aile</t>
  </si>
  <si>
    <t>Arc</t>
  </si>
  <si>
    <t>Toit</t>
  </si>
  <si>
    <t>Fusil</t>
  </si>
  <si>
    <t>Ventre</t>
  </si>
  <si>
    <t>Catapulte</t>
  </si>
  <si>
    <t>Châssis</t>
  </si>
  <si>
    <t>Canon d'assaut</t>
  </si>
  <si>
    <t>Arme</t>
  </si>
  <si>
    <t>Exemples de tailles</t>
  </si>
  <si>
    <t>Milieu</t>
  </si>
  <si>
    <t>Zones d'ankyres par type</t>
  </si>
  <si>
    <t>Ankyres</t>
  </si>
  <si>
    <t>Pour</t>
  </si>
  <si>
    <t>Arme incorporée</t>
  </si>
  <si>
    <t>tout</t>
  </si>
  <si>
    <t>Par ex. mini-arbalète de poing, lance-projectiles, spray au poivre, lance-roquettes monté sur châssis etc.</t>
  </si>
  <si>
    <t>Ceinture</t>
  </si>
  <si>
    <t>armures</t>
  </si>
  <si>
    <t>Fournit 10 ankyres utilisables pour stocker de petits gadgets ou des réserves de munitions</t>
  </si>
  <si>
    <t>Electromécanique</t>
  </si>
  <si>
    <t>Uniquement pour costumes et véhicules - bras mécaniques, jambes améliorées, treuil, etc.; il faut compter en plus 2 ankyres sur le tronc/châssis (qui ne sont comptés que pour le premier équipement électromécanique)</t>
  </si>
  <si>
    <t>Injecteurs</t>
  </si>
  <si>
    <t>Système d'injection automatique de stimulants, antidouleurs, ichor etc. ; les doses à disposition varient.</t>
  </si>
  <si>
    <t>Maniabilité</t>
  </si>
  <si>
    <t>véhicule/hermaphores</t>
  </si>
  <si>
    <t>Système améliorant la maniabilité (atténuateur de recul pour une arme, freins sports pour une voiture, volets renforcés pour une éole, etc.)</t>
  </si>
  <si>
    <t>Matériau spécial</t>
  </si>
  <si>
    <t>Par zone concernée; par ex. combinaison thermique, camouflage actif, etc.</t>
  </si>
  <si>
    <t>Une réserve de munitions (par exemple 2 chargeurs de pistolet)</t>
  </si>
  <si>
    <t>Propulsion</t>
  </si>
  <si>
    <t>1-2-4</t>
  </si>
  <si>
    <t>Taille variable. Se positionne normalement sur le châssis/le tronc mais des variantes sont envisageables en répartissant dans divers zones (par ex. dans les pieds/mains). Par exemple pour une armure, une propulsion peut être un "sac à dos", sur le tronc, 4 points, ou des propulseurs positionnés dans les mains et les pieds (1 point par zone, 4 au total)</t>
  </si>
  <si>
    <t>Protection</t>
  </si>
  <si>
    <t>véhicules/hermaphores/armures</t>
  </si>
  <si>
    <t>Blindage - les couches s'additionnent et des couches de types divers peuvent être cumulées. Protection contre les dégâts, encaisse les dégâts avant de porter atteinte aux Zois jusqu'à concurrence du total de la zone, après quoi le blindage est détruit.</t>
  </si>
  <si>
    <t>Support (holster/rack)</t>
  </si>
  <si>
    <t>Pour ajouter une arme indépendante.</t>
  </si>
  <si>
    <t>Système</t>
  </si>
  <si>
    <t>Lunette, vision nocturne, thermique, etc., divers tels que griffes, ventouses etc., tous systèmes permettant de grimper aux murs, tant que de taille réduite</t>
  </si>
  <si>
    <t>Types d'équipement pour ankyres</t>
  </si>
  <si>
    <t>DR (xRang)</t>
  </si>
  <si>
    <t>Dispenseur de sous-munitions</t>
  </si>
  <si>
    <t>Permet de lâcher des clous, de l'huile, des mini-bombes, etc.; souvent placé sous un véhicule roulant. R x type de sous-munition, R x réserve de base par type (par ex. R x 1 n d'huile)</t>
  </si>
  <si>
    <t>500</t>
  </si>
  <si>
    <t>Lance-électrochoc</t>
  </si>
  <si>
    <t>Projette/transmet une décharge qui peut assommer un être vivant; R x charges, R x DÉG (I)</t>
  </si>
  <si>
    <t>400</t>
  </si>
  <si>
    <t>Lance-projectile</t>
  </si>
  <si>
    <t>R x types de projectile (mine, missile, etc.) potentiels, R x réserve par type</t>
  </si>
  <si>
    <t>1000</t>
  </si>
  <si>
    <t>Aile déployable</t>
  </si>
  <si>
    <t>Aile/parachute intégré. R1-3 non dirigeable, R4-5 dirigeable. RxZOIS</t>
  </si>
  <si>
    <t>150</t>
  </si>
  <si>
    <t>Bélier mécanique</t>
  </si>
  <si>
    <t>Électromécanique</t>
  </si>
  <si>
    <t>Un bélier qui se déploie depuis un emplacement (par ex. 2 poutrelles/rails sous une voiture, sur lesquelles coulisse une autre poutrelle qui se déploie "à l'avant"); RxDÉG (I)</t>
  </si>
  <si>
    <t>600</t>
  </si>
  <si>
    <t>Injecteur</t>
  </si>
  <si>
    <t>Injecteur de drogue automatisé. R1-3 1 type de produit (1 bouton qui vide en séquence), R4-5 types multiples de produits (1 bouton par dose), R x doses</t>
  </si>
  <si>
    <t>200</t>
  </si>
  <si>
    <t>Propulsion alternative</t>
  </si>
  <si>
    <t>Système propulsif alternatif (par exemple pour transformer une traction moteur avant en propulsion moteur arrière, pour ajouter des fusées à une armure, etc.); +RxTAC</t>
  </si>
  <si>
    <t>Blindage</t>
  </si>
  <si>
    <t>BLIN +1xR</t>
  </si>
  <si>
    <t>100</t>
  </si>
  <si>
    <t>Holster/rack</t>
  </si>
  <si>
    <t>Support</t>
  </si>
  <si>
    <t>+RxTAC (pour dégainer)</t>
  </si>
  <si>
    <t>80</t>
  </si>
  <si>
    <t>Munitions</t>
  </si>
  <si>
    <t>Munition/Système</t>
  </si>
  <si>
    <t>+RxCAP pour l'arme (il s'agit bien sûr du chargeur, pas de la munition elle-même)</t>
  </si>
  <si>
    <t>Antivol</t>
  </si>
  <si>
    <t>R1 alarme sonore, R2 sirène d'alarme, R3 blocage démarrage etc., R4 taser léger 1xDÉG (I), R5 taser lourd 2xDÉG (M)</t>
  </si>
  <si>
    <t>800</t>
  </si>
  <si>
    <t>Système de visée</t>
  </si>
  <si>
    <t>R1 PORx2, R2 PORx3, R3 PORx4, R4 1 mode spécial (lumière, thermique, etc.), R5 2 modes spéciaux</t>
  </si>
  <si>
    <t>Poignée amovible</t>
  </si>
  <si>
    <t>Trépied, poignée supplémentaire amovible/orientable etc. RxZOIS</t>
  </si>
  <si>
    <t>50</t>
  </si>
  <si>
    <t>Exemples de matériel pour ankyres</t>
  </si>
  <si>
    <t>Alexandros le Grand – expansion vers l’est et le sud, fondation de l’Alexandrino Aftokratorias</t>
  </si>
  <si>
    <t>Héphaïstos, Megas Basileos Ier - expansion vers l'ouest (conquête de l'Ibérie)</t>
  </si>
  <si>
    <t>troubles de succession</t>
  </si>
  <si>
    <t>Antonos, Megas Basileos II - expansion vers l'ouest</t>
  </si>
  <si>
    <t>Philes, Megas Basileos III - premiers contacts avec le Tianchao Zhongguo</t>
  </si>
  <si>
    <t>Charron, Megas Basileos IV</t>
  </si>
  <si>
    <t>régence de Basileo et révolte des esclaves, durement matée</t>
  </si>
  <si>
    <t>Hélias, Megas Basileos V</t>
  </si>
  <si>
    <t>Héroclite, Megas Basileos VI - déplacement en 228 de la capitale à Athenai, expansion au nord et victoire sur les Celtes</t>
  </si>
  <si>
    <t>Antarès, Megas Basileos VII - dernier Basileos aux pleins pouvoirs, l'Empire devient une monarchie parlementaire ; les Saxons sont repoussés vers l'île de Bretinia et y forment une alliance avec les tribus locales</t>
  </si>
  <si>
    <t>Arkouros, Megas Basileos VIII - expansion au nord-est, dur contact avec les Norse de Scandia</t>
  </si>
  <si>
    <t>Hésiode le Jeune, Megas Basileos IX - repli de l'Empire sous la pression des Norses ; le Bretinia Rike devient un royaume doté d'une forte puissance maritime</t>
  </si>
  <si>
    <t>troubles politiques, les Norses arrivent aux portes d'Athenai en hiver 360</t>
  </si>
  <si>
    <t>Pallas Alexandros, Megas Basileos X - prise de pouvoir absolu par un général hoplite, qui défait les Norses en 361 grâce notamment aux récentes bouches à feu ; son règne sera violent et verra les Norses reculer jusqu'en Norsia (Norvège)</t>
  </si>
  <si>
    <t>troubles politiques - rétablissement de la monarchie parlementaire, paix avec les Norses</t>
  </si>
  <si>
    <t>Andreos, Megas Basileos XI - campagnes infructueuses en Afrique Noire, renforcement des liens avec le Tianchao Zhongguo, exploration de l'Atlantique et découverte en 407 du continent Euphoria par Ptolémée Gracus</t>
  </si>
  <si>
    <t>Pellès, Megas Basileos XIII - poursuite de la colonisation d'Euphoria Sud, durcisssement</t>
  </si>
  <si>
    <t>Hérasophe, Megas Basileos XIV - poursuite de la colonisation, courte guerre de frontière avec les Royaumes Arabes, suivie d'une alliance défensive ; la côte Nord-est d'Euphoria est entièrement tenue par le Bretinia Rike</t>
  </si>
  <si>
    <t>Kheonas, Megas Basileos XV - en 612, première Guerre d'Indépendance sur Euphoria contre la Confédération des Cités Libres, formée des six colonies du Sud. Les colons sont écrasés à la bataille de Tika en 616</t>
  </si>
  <si>
    <t>Alphès, Megas Basileos XVI - douze années de conflit contre le Bretinia Rike sans grands échanges de territoires.</t>
  </si>
  <si>
    <t>Nomoclès, Megas Basileos XVIII - de 713 à 723, grave crise économique et famines ; du 20 maimactérion 724 au 08 poséidéon 734, guerre mondiale (Alexandrino Aftokratorias+Royaumes Arabes, puis tardivement Bretinia Rike contre les OPE et le Tianchao Zhongguo), 25 millions de morts (dont 15 millions de civils)</t>
  </si>
  <si>
    <t>Achilles le Saxon, un fils d’immigré bretinien, prend le contrôle du Parlement de l’Empire ; réformes et travaux impériaux</t>
  </si>
  <si>
    <t>le sénateur Papadopoulos dirige la commission portant son nom, chargée de juguler le socialisme ; premières exactions auprès de civils (libres penseurs, élites intellectuelles gauchistes ou supposées telles)</t>
  </si>
  <si>
    <t>Chronologie aftokratorienne</t>
  </si>
  <si>
    <t>K303 Widowmaker</t>
  </si>
  <si>
    <t>M909 Chainsaw</t>
  </si>
  <si>
    <t>C420 Boomer</t>
  </si>
  <si>
    <t>P503 Warhawk</t>
  </si>
  <si>
    <t>P403 Preyhunter</t>
  </si>
  <si>
    <t>coacher</t>
  </si>
  <si>
    <t>MG</t>
  </si>
  <si>
    <t>JC</t>
  </si>
  <si>
    <t>De</t>
  </si>
  <si>
    <t>Événements</t>
  </si>
  <si>
    <t>Invention du moteur à explosion d'ichor - début de la Révolution industrielle</t>
  </si>
  <si>
    <t>Périlax, Megas Basileos XVII – deuxième guerre d’indépendance euphorienne, de 671 à 676, défaite contre les OPE (Cités Fédérées d’Euphoria), qui se libèrent à la fois de l’Alexandrino Aftokratorias et du Bretinia Rike</t>
  </si>
  <si>
    <t>Liu Bang prend Xianyang et remplace la dynastie Qi par sa propre dynastie : les Han.</t>
  </si>
  <si>
    <t>La dynastie Han élargit les frontière du Zhongguo dans toutes les directions et stabilise un empire efficace doté d'une solide bureaucratie</t>
  </si>
  <si>
    <t>Les jeunes OPE signent un traité d'alliance défensive historique avec la dynastie Han</t>
  </si>
  <si>
    <t>Fondation de Shan Luwei Yuan, "L'institut de la colline aux roseaux", première université du Zhongguo</t>
  </si>
  <si>
    <t>Philistis, Megas Basileos XII - colonisation d'Euphoria Nord-est, Centrale et Sud-est, découverte du tabac, de la tomate, de la pomme de terre et des dindons, lutte contre les tribus locales de Centrale ; les Bretiniens traversent également l'Atlantique, prennent en 418 Nea Alexandreia, qu'ils rebaptisent New Haven ; fondation par Philistis en 473 de la Confrérie d’Hermès</t>
  </si>
  <si>
    <t>Hécatombeion (31j.)– juil.</t>
  </si>
  <si>
    <t>+1M</t>
  </si>
  <si>
    <t>+2M</t>
  </si>
  <si>
    <t>+3M</t>
  </si>
  <si>
    <t>-1M</t>
  </si>
  <si>
    <t>Tachyos x Coefficient = Vitesse en km/h</t>
  </si>
  <si>
    <t>km/h</t>
  </si>
  <si>
    <t>Autokinite/Kini/Fortigo</t>
  </si>
  <si>
    <t>Eole/Kipter/Thalès</t>
  </si>
  <si>
    <t>Bonus</t>
  </si>
  <si>
    <t>Adresse</t>
  </si>
  <si>
    <t>Acuité</t>
  </si>
  <si>
    <t>Zois</t>
  </si>
  <si>
    <t>Robustesse</t>
  </si>
  <si>
    <t>Cible(s)</t>
  </si>
  <si>
    <t>Robustesse &amp; Adresse</t>
  </si>
  <si>
    <t>Ichor à la pompe (30 L)</t>
  </si>
  <si>
    <t>Ichor brut (20 L)</t>
  </si>
  <si>
    <t>grenade électrique</t>
  </si>
  <si>
    <t>2.5 dl</t>
  </si>
  <si>
    <t>5 dl</t>
  </si>
  <si>
    <t>Dose</t>
  </si>
  <si>
    <t>5 cl</t>
  </si>
  <si>
    <t>10 cl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</si>
</sst>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 #,##0.00_ ;_ * \-#,##0.00_ ;_ * \-??_ ;_ @_ "/>
    <numFmt numFmtId="165" formatCode="_ * #,##0_ ;_ * \-#,##0_ ;_ * \-??_ ;_ @_ "/>
    <numFmt numFmtId="166" formatCode="_ * #,##0.0_ ;_ * \-#,##0.0_ ;_ * &quot;-&quot;?_ ;_ @_ "/>
  </numFmts>
  <fonts count="27">
    <font>
      <sz val="11"/>
      <color rgb="FF000000"/>
      <name val="Calibri"/>
      <family val="2"/>
      <charset val="1"/>
    </font>
    <font>
      <b/>
      <sz val="18"/>
      <name val="Calibri"/>
      <family val="2"/>
      <charset val="1"/>
    </font>
    <font>
      <b/>
      <sz val="11"/>
      <color rgb="FF000000"/>
      <name val="Calibri"/>
      <family val="2"/>
      <charset val="1"/>
    </font>
    <font>
      <sz val="14"/>
      <name val="Calibri"/>
      <family val="2"/>
      <charset val="1"/>
    </font>
    <font>
      <i/>
      <sz val="14"/>
      <name val="Calibri"/>
      <family val="2"/>
      <charset val="1"/>
    </font>
    <font>
      <sz val="14"/>
      <color rgb="FF000000"/>
      <name val="Calibri"/>
      <family val="2"/>
      <charset val="1"/>
    </font>
    <font>
      <b/>
      <sz val="14"/>
      <name val="Calibri"/>
      <family val="2"/>
      <charset val="1"/>
    </font>
    <font>
      <sz val="11"/>
      <name val="Calibri"/>
      <family val="2"/>
      <charset val="1"/>
    </font>
    <font>
      <b/>
      <sz val="11"/>
      <name val="Calibri"/>
      <family val="2"/>
      <charset val="1"/>
    </font>
    <font>
      <sz val="18"/>
      <color rgb="FF000000"/>
      <name val="Calibri"/>
      <family val="2"/>
      <charset val="1"/>
    </font>
    <font>
      <b/>
      <sz val="14"/>
      <color rgb="FF000000"/>
      <name val="Calibri"/>
      <family val="2"/>
      <charset val="1"/>
    </font>
    <font>
      <b/>
      <sz val="18"/>
      <color rgb="FF000000"/>
      <name val="Calibri"/>
      <family val="2"/>
      <charset val="1"/>
    </font>
    <font>
      <b/>
      <i/>
      <sz val="18"/>
      <name val="Calibri"/>
      <family val="2"/>
      <charset val="1"/>
    </font>
    <font>
      <sz val="12"/>
      <name val="Calibri"/>
      <family val="2"/>
      <charset val="1"/>
    </font>
    <font>
      <b/>
      <sz val="16"/>
      <name val="Calibri"/>
      <family val="2"/>
      <charset val="1"/>
    </font>
    <font>
      <b/>
      <sz val="12"/>
      <name val="Calibri"/>
      <family val="2"/>
      <charset val="1"/>
    </font>
    <font>
      <i/>
      <sz val="12"/>
      <name val="Calibri"/>
      <family val="2"/>
      <charset val="1"/>
    </font>
    <font>
      <sz val="11"/>
      <color rgb="FF000000"/>
      <name val="Calibri"/>
      <family val="2"/>
      <charset val="1"/>
    </font>
    <font>
      <b/>
      <sz val="36"/>
      <name val="Calibri"/>
      <family val="2"/>
      <charset val="1"/>
    </font>
    <font>
      <sz val="12"/>
      <name val="Calibri"/>
      <family val="2"/>
    </font>
    <font>
      <b/>
      <sz val="10"/>
      <color rgb="FF0F243E"/>
      <name val="Andalus"/>
      <charset val="178"/>
    </font>
    <font>
      <b/>
      <sz val="11"/>
      <color rgb="FF000000"/>
      <name val="Calibri"/>
      <family val="2"/>
    </font>
    <font>
      <i/>
      <sz val="14"/>
      <name val="Calibri"/>
      <family val="2"/>
    </font>
    <font>
      <sz val="9"/>
      <color indexed="81"/>
      <name val="Segoe UI"/>
      <family val="2"/>
    </font>
    <font>
      <b/>
      <sz val="9"/>
      <color indexed="81"/>
      <name val="Segoe UI"/>
      <family val="2"/>
    </font>
    <font>
      <sz val="9"/>
      <color indexed="81"/>
      <name val="Segoe UI"/>
      <charset val="1"/>
    </font>
    <font>
      <b/>
      <sz val="9"/>
      <color indexed="81"/>
      <name val="Segoe UI"/>
      <charset val="1"/>
    </font>
  </fonts>
  <fills count="7">
    <fill>
      <patternFill patternType="none"/>
    </fill>
    <fill>
      <patternFill patternType="gray125"/>
    </fill>
    <fill>
      <patternFill patternType="solid">
        <fgColor theme="7" tint="0.59999389629810485"/>
        <bgColor indexed="64"/>
      </patternFill>
    </fill>
    <fill>
      <patternFill patternType="solid">
        <fgColor theme="8" tint="0.79998168889431442"/>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8" tint="0.59999389629810485"/>
        <bgColor indexed="64"/>
      </patternFill>
    </fill>
  </fills>
  <borders count="7">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s>
  <cellStyleXfs count="2">
    <xf numFmtId="0" fontId="0" fillId="0" borderId="0"/>
    <xf numFmtId="164" fontId="17" fillId="0" borderId="0" applyBorder="0" applyProtection="0"/>
  </cellStyleXfs>
  <cellXfs count="102">
    <xf numFmtId="0" fontId="0" fillId="0" borderId="0" xfId="0"/>
    <xf numFmtId="0" fontId="1" fillId="0" borderId="1" xfId="0" applyFont="1" applyBorder="1" applyAlignment="1">
      <alignment horizontal="center" vertical="top"/>
    </xf>
    <xf numFmtId="0" fontId="2" fillId="0" borderId="0" xfId="0" applyFont="1"/>
    <xf numFmtId="0" fontId="1" fillId="0" borderId="1" xfId="0" applyFont="1" applyBorder="1" applyAlignment="1">
      <alignment horizontal="center" vertical="center"/>
    </xf>
    <xf numFmtId="0" fontId="1" fillId="0" borderId="0" xfId="0" applyFont="1" applyBorder="1" applyAlignment="1">
      <alignment horizontal="center" vertical="center"/>
    </xf>
    <xf numFmtId="0" fontId="3" fillId="0" borderId="1" xfId="0" applyFont="1" applyBorder="1" applyAlignment="1">
      <alignment horizontal="center" vertical="top"/>
    </xf>
    <xf numFmtId="0" fontId="4" fillId="0" borderId="1" xfId="0" applyFont="1" applyBorder="1" applyAlignment="1">
      <alignment horizontal="justify" vertical="top"/>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5" fillId="0" borderId="1" xfId="0" applyFont="1" applyBorder="1" applyAlignment="1">
      <alignment horizontal="center"/>
    </xf>
    <xf numFmtId="0" fontId="2" fillId="0" borderId="0" xfId="0" applyFont="1" applyAlignment="1">
      <alignment horizontal="center"/>
    </xf>
    <xf numFmtId="0" fontId="6" fillId="0" borderId="1" xfId="0" applyFont="1" applyBorder="1" applyAlignment="1">
      <alignment horizontal="justify" vertical="center"/>
    </xf>
    <xf numFmtId="0" fontId="0" fillId="0" borderId="0" xfId="0" applyFont="1"/>
    <xf numFmtId="0" fontId="1" fillId="0" borderId="1" xfId="0" applyFont="1" applyBorder="1" applyAlignment="1">
      <alignment horizontal="justify" vertical="top" wrapText="1"/>
    </xf>
    <xf numFmtId="0" fontId="1" fillId="0" borderId="1" xfId="0" applyFont="1" applyBorder="1" applyAlignment="1">
      <alignment horizontal="center" vertical="top" wrapText="1"/>
    </xf>
    <xf numFmtId="0" fontId="1" fillId="0" borderId="1" xfId="0" applyFont="1" applyBorder="1" applyAlignment="1">
      <alignment horizontal="center"/>
    </xf>
    <xf numFmtId="0" fontId="6" fillId="0" borderId="1" xfId="0" applyFont="1" applyBorder="1" applyAlignment="1">
      <alignment horizontal="center" vertical="center"/>
    </xf>
    <xf numFmtId="0" fontId="6" fillId="0" borderId="1" xfId="0" applyFont="1" applyBorder="1" applyAlignment="1">
      <alignment horizontal="justify" vertical="top"/>
    </xf>
    <xf numFmtId="0" fontId="3" fillId="0" borderId="1" xfId="0" applyFont="1" applyBorder="1" applyAlignment="1">
      <alignment horizontal="right" vertical="top" wrapText="1"/>
    </xf>
    <xf numFmtId="0" fontId="6" fillId="0" borderId="0" xfId="0" applyFont="1"/>
    <xf numFmtId="0" fontId="3" fillId="0" borderId="1" xfId="0" applyFont="1" applyBorder="1" applyAlignment="1">
      <alignment horizontal="center"/>
    </xf>
    <xf numFmtId="0" fontId="6" fillId="0" borderId="1" xfId="0" applyFont="1" applyBorder="1" applyAlignment="1">
      <alignment horizontal="justify" vertical="top" wrapText="1"/>
    </xf>
    <xf numFmtId="0" fontId="3" fillId="0" borderId="0" xfId="0" applyFont="1"/>
    <xf numFmtId="0" fontId="8" fillId="0" borderId="0" xfId="0" applyFont="1"/>
    <xf numFmtId="0" fontId="3" fillId="0" borderId="1" xfId="0" applyFont="1" applyBorder="1" applyAlignment="1">
      <alignment horizontal="justify" vertical="top" wrapText="1"/>
    </xf>
    <xf numFmtId="0" fontId="9" fillId="0" borderId="1" xfId="0" applyFont="1" applyBorder="1" applyAlignment="1">
      <alignment vertical="top" wrapText="1"/>
    </xf>
    <xf numFmtId="0" fontId="5" fillId="0" borderId="1" xfId="0" applyFont="1" applyBorder="1" applyAlignment="1">
      <alignment vertical="top" wrapText="1"/>
    </xf>
    <xf numFmtId="0" fontId="0" fillId="0" borderId="0" xfId="0" applyFont="1" applyAlignment="1"/>
    <xf numFmtId="0" fontId="0" fillId="0" borderId="0" xfId="0" applyFont="1" applyAlignment="1">
      <alignment wrapText="1"/>
    </xf>
    <xf numFmtId="0" fontId="9" fillId="0" borderId="1" xfId="0" applyFont="1" applyBorder="1" applyAlignment="1">
      <alignment vertical="top"/>
    </xf>
    <xf numFmtId="0" fontId="10" fillId="0" borderId="1" xfId="0" applyFont="1" applyBorder="1" applyAlignment="1">
      <alignment vertical="top"/>
    </xf>
    <xf numFmtId="0" fontId="5" fillId="0" borderId="0" xfId="0" applyFont="1" applyBorder="1" applyAlignment="1">
      <alignment vertical="top"/>
    </xf>
    <xf numFmtId="0" fontId="5" fillId="0" borderId="0" xfId="0" applyFont="1" applyAlignment="1">
      <alignment vertical="top"/>
    </xf>
    <xf numFmtId="0" fontId="11" fillId="0" borderId="1" xfId="0" applyFont="1" applyBorder="1" applyAlignment="1">
      <alignment horizontal="center" vertical="top"/>
    </xf>
    <xf numFmtId="0" fontId="10" fillId="0" borderId="1" xfId="0" applyFont="1" applyBorder="1" applyAlignment="1">
      <alignment horizontal="right" vertical="top"/>
    </xf>
    <xf numFmtId="0" fontId="5" fillId="0" borderId="1" xfId="0" applyFont="1" applyBorder="1" applyAlignment="1">
      <alignment horizontal="center" vertical="top"/>
    </xf>
    <xf numFmtId="0" fontId="5" fillId="0" borderId="1" xfId="0" applyFont="1" applyBorder="1" applyAlignment="1">
      <alignment horizontal="center" vertical="top" wrapText="1"/>
    </xf>
    <xf numFmtId="0" fontId="1" fillId="0" borderId="1" xfId="0" applyFont="1" applyBorder="1" applyAlignment="1">
      <alignment horizontal="justify" vertical="top"/>
    </xf>
    <xf numFmtId="0" fontId="6" fillId="0" borderId="1" xfId="0" applyFont="1" applyBorder="1" applyAlignment="1">
      <alignment horizontal="right" vertical="top"/>
    </xf>
    <xf numFmtId="49" fontId="3" fillId="0" borderId="1" xfId="0" applyNumberFormat="1" applyFont="1" applyBorder="1" applyAlignment="1">
      <alignment horizontal="center" vertical="top"/>
    </xf>
    <xf numFmtId="165" fontId="3" fillId="0" borderId="1" xfId="1" applyNumberFormat="1" applyFont="1" applyBorder="1" applyAlignment="1" applyProtection="1">
      <alignment horizontal="center" vertical="top"/>
    </xf>
    <xf numFmtId="0" fontId="5" fillId="0" borderId="0" xfId="0" applyFont="1"/>
    <xf numFmtId="0" fontId="5" fillId="0" borderId="0" xfId="0" applyFont="1" applyAlignment="1"/>
    <xf numFmtId="0" fontId="10" fillId="0" borderId="1" xfId="0" applyFont="1" applyBorder="1" applyAlignment="1">
      <alignment horizontal="right"/>
    </xf>
    <xf numFmtId="0" fontId="0" fillId="0" borderId="0" xfId="0" applyFont="1" applyBorder="1" applyAlignment="1"/>
    <xf numFmtId="0" fontId="1" fillId="0" borderId="0" xfId="0" applyFont="1" applyBorder="1" applyAlignment="1">
      <alignment horizontal="center" vertical="top"/>
    </xf>
    <xf numFmtId="165" fontId="3" fillId="0" borderId="1" xfId="1" applyNumberFormat="1" applyFont="1" applyBorder="1" applyAlignment="1" applyProtection="1">
      <alignment horizontal="center" vertical="center"/>
    </xf>
    <xf numFmtId="0" fontId="6" fillId="0" borderId="1" xfId="0" applyFont="1" applyBorder="1" applyAlignment="1">
      <alignment horizontal="right"/>
    </xf>
    <xf numFmtId="0" fontId="12" fillId="0" borderId="1" xfId="0" applyFont="1" applyBorder="1" applyAlignment="1">
      <alignment horizontal="center" vertical="top"/>
    </xf>
    <xf numFmtId="0" fontId="11" fillId="0" borderId="0" xfId="0" applyFont="1" applyAlignment="1">
      <alignment horizontal="center"/>
    </xf>
    <xf numFmtId="0" fontId="5" fillId="0" borderId="0" xfId="0" applyFont="1" applyAlignment="1">
      <alignment horizontal="center"/>
    </xf>
    <xf numFmtId="0" fontId="0" fillId="0" borderId="0" xfId="0" applyFont="1" applyAlignment="1">
      <alignment horizontal="center"/>
    </xf>
    <xf numFmtId="0" fontId="0" fillId="0" borderId="0" xfId="0" applyAlignment="1">
      <alignment horizontal="center"/>
    </xf>
    <xf numFmtId="0" fontId="10" fillId="0" borderId="1" xfId="0" applyFont="1" applyBorder="1" applyAlignment="1">
      <alignment horizontal="center"/>
    </xf>
    <xf numFmtId="165" fontId="5" fillId="0" borderId="1" xfId="1" applyNumberFormat="1" applyFont="1" applyBorder="1" applyAlignment="1" applyProtection="1">
      <alignment horizontal="center"/>
    </xf>
    <xf numFmtId="0" fontId="1" fillId="0" borderId="1" xfId="0" applyFont="1" applyBorder="1" applyAlignment="1">
      <alignment horizontal="center" vertical="center" wrapText="1"/>
    </xf>
    <xf numFmtId="0" fontId="3" fillId="0" borderId="1" xfId="0" applyFont="1" applyBorder="1" applyAlignment="1">
      <alignment horizontal="center" vertical="top" wrapText="1"/>
    </xf>
    <xf numFmtId="0" fontId="1" fillId="0" borderId="1" xfId="0" applyFont="1" applyBorder="1" applyAlignment="1">
      <alignment horizontal="right" vertical="top" wrapText="1"/>
    </xf>
    <xf numFmtId="0" fontId="6" fillId="0" borderId="1" xfId="0" applyFont="1" applyBorder="1" applyAlignment="1">
      <alignment horizontal="right" vertical="top" wrapText="1"/>
    </xf>
    <xf numFmtId="0" fontId="6" fillId="0" borderId="1" xfId="0" applyFont="1" applyBorder="1" applyAlignment="1">
      <alignment horizontal="center" vertical="center" wrapText="1"/>
    </xf>
    <xf numFmtId="0" fontId="3" fillId="0" borderId="1" xfId="1" applyNumberFormat="1" applyFont="1" applyBorder="1" applyAlignment="1" applyProtection="1">
      <alignment horizontal="center" vertical="center" wrapText="1"/>
    </xf>
    <xf numFmtId="0" fontId="3" fillId="0" borderId="1" xfId="0" applyFont="1" applyBorder="1" applyAlignment="1">
      <alignment horizontal="left" vertical="center" wrapText="1"/>
    </xf>
    <xf numFmtId="14" fontId="3" fillId="0" borderId="1" xfId="1" applyNumberFormat="1" applyFont="1" applyBorder="1" applyAlignment="1" applyProtection="1">
      <alignment horizontal="center" vertical="center" wrapText="1"/>
    </xf>
    <xf numFmtId="0" fontId="0" fillId="0" borderId="0" xfId="0" applyAlignment="1"/>
    <xf numFmtId="49" fontId="13" fillId="0" borderId="1" xfId="0" applyNumberFormat="1" applyFont="1" applyBorder="1" applyAlignment="1">
      <alignment horizontal="center" vertical="center"/>
    </xf>
    <xf numFmtId="0" fontId="13" fillId="0" borderId="1" xfId="0" applyFont="1" applyBorder="1" applyAlignment="1">
      <alignment horizontal="justify" vertical="top" wrapText="1"/>
    </xf>
    <xf numFmtId="0" fontId="8" fillId="5" borderId="1" xfId="0" applyFont="1" applyFill="1" applyBorder="1" applyAlignment="1">
      <alignment horizontal="center" vertical="top" wrapText="1"/>
    </xf>
    <xf numFmtId="0" fontId="8" fillId="6" borderId="1" xfId="0" applyFont="1" applyFill="1" applyBorder="1" applyAlignment="1">
      <alignment horizontal="center" vertical="top" wrapText="1"/>
    </xf>
    <xf numFmtId="0" fontId="15" fillId="6" borderId="1" xfId="0" applyFont="1" applyFill="1" applyBorder="1" applyAlignment="1">
      <alignment horizontal="center" vertical="top" wrapText="1"/>
    </xf>
    <xf numFmtId="0" fontId="19" fillId="4" borderId="1" xfId="0"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3" borderId="1" xfId="0" quotePrefix="1" applyFont="1" applyFill="1" applyBorder="1" applyAlignment="1">
      <alignment horizontal="center" vertical="center" wrapText="1"/>
    </xf>
    <xf numFmtId="0" fontId="20" fillId="0" borderId="0" xfId="0" applyFont="1" applyAlignment="1">
      <alignment horizontal="justify" vertical="center"/>
    </xf>
    <xf numFmtId="0" fontId="21" fillId="0" borderId="0" xfId="0" applyFont="1"/>
    <xf numFmtId="0" fontId="22" fillId="0" borderId="1" xfId="0" applyFont="1" applyBorder="1" applyAlignment="1">
      <alignment horizontal="justify" vertical="top"/>
    </xf>
    <xf numFmtId="0" fontId="17" fillId="0" borderId="1" xfId="1" applyNumberFormat="1" applyBorder="1" applyAlignment="1">
      <alignment horizontal="center"/>
    </xf>
    <xf numFmtId="0" fontId="7" fillId="0" borderId="1" xfId="0" quotePrefix="1" applyFont="1" applyBorder="1" applyAlignment="1">
      <alignment horizontal="center" vertical="center"/>
    </xf>
    <xf numFmtId="0" fontId="3" fillId="0" borderId="1" xfId="0" applyFont="1" applyBorder="1" applyAlignment="1">
      <alignment horizontal="center" vertical="center" wrapText="1"/>
    </xf>
    <xf numFmtId="0" fontId="12" fillId="0" borderId="1" xfId="0" applyFont="1" applyFill="1" applyBorder="1" applyAlignment="1">
      <alignment horizontal="center" vertical="top"/>
    </xf>
    <xf numFmtId="166" fontId="5" fillId="0" borderId="1" xfId="0" applyNumberFormat="1" applyFont="1" applyBorder="1"/>
    <xf numFmtId="0" fontId="3" fillId="0" borderId="1" xfId="0" quotePrefix="1" applyFont="1" applyBorder="1" applyAlignment="1">
      <alignment horizontal="center" vertical="center"/>
    </xf>
    <xf numFmtId="0" fontId="6" fillId="0" borderId="1" xfId="0" applyFont="1" applyBorder="1" applyAlignment="1">
      <alignment horizontal="justify" vertical="center" wrapText="1"/>
    </xf>
    <xf numFmtId="0" fontId="3" fillId="0" borderId="1" xfId="0" applyFont="1" applyBorder="1" applyAlignment="1">
      <alignment horizontal="right" vertical="center" wrapText="1"/>
    </xf>
    <xf numFmtId="0" fontId="0"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2" fillId="0" borderId="2" xfId="0" applyFont="1" applyBorder="1" applyAlignment="1">
      <alignment horizontal="center"/>
    </xf>
    <xf numFmtId="0" fontId="1" fillId="0" borderId="0" xfId="0" applyFont="1" applyBorder="1" applyAlignment="1">
      <alignment horizontal="center"/>
    </xf>
    <xf numFmtId="0" fontId="8" fillId="0" borderId="0" xfId="0" applyFont="1" applyBorder="1" applyAlignment="1">
      <alignment horizontal="center" vertical="center"/>
    </xf>
    <xf numFmtId="0" fontId="8" fillId="0" borderId="0"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10" fillId="0" borderId="0" xfId="0" applyFont="1" applyBorder="1" applyAlignment="1">
      <alignment horizontal="center" vertical="top"/>
    </xf>
    <xf numFmtId="0" fontId="10" fillId="0" borderId="2" xfId="0" applyFont="1" applyBorder="1" applyAlignment="1">
      <alignment horizontal="center"/>
    </xf>
    <xf numFmtId="0" fontId="16" fillId="0" borderId="2" xfId="0" applyFont="1" applyBorder="1" applyAlignment="1">
      <alignment horizontal="center"/>
    </xf>
    <xf numFmtId="0" fontId="14" fillId="6" borderId="3" xfId="0" applyFont="1" applyFill="1" applyBorder="1" applyAlignment="1">
      <alignment horizontal="center" vertical="top" wrapText="1"/>
    </xf>
    <xf numFmtId="0" fontId="14" fillId="6" borderId="4" xfId="0" applyFont="1" applyFill="1" applyBorder="1" applyAlignment="1">
      <alignment horizontal="center" vertical="top" wrapText="1"/>
    </xf>
    <xf numFmtId="0" fontId="14" fillId="5" borderId="3" xfId="0" applyFont="1" applyFill="1" applyBorder="1" applyAlignment="1">
      <alignment horizontal="center" vertical="top" wrapText="1"/>
    </xf>
    <xf numFmtId="0" fontId="14" fillId="5" borderId="4" xfId="0" applyFont="1" applyFill="1" applyBorder="1" applyAlignment="1">
      <alignment horizontal="center" vertical="top" wrapText="1"/>
    </xf>
    <xf numFmtId="0" fontId="18" fillId="2" borderId="5" xfId="0" applyFont="1" applyFill="1" applyBorder="1" applyAlignment="1">
      <alignment horizontal="center" vertical="center" wrapText="1"/>
    </xf>
    <xf numFmtId="0" fontId="18" fillId="2" borderId="6" xfId="0" applyFont="1" applyFill="1" applyBorder="1" applyAlignment="1">
      <alignment horizontal="center" vertical="center" wrapText="1"/>
    </xf>
  </cellXfs>
  <cellStyles count="2">
    <cellStyle name="Komma" xfId="1" builtinId="3"/>
    <cellStyle name="Standard"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E46C0A"/>
      <rgbColor rgb="FF558ED5"/>
      <rgbColor rgb="FF969696"/>
      <rgbColor rgb="FF10243E"/>
      <rgbColor rgb="FF339966"/>
      <rgbColor rgb="FF003300"/>
      <rgbColor rgb="FF4F6228"/>
      <rgbColor rgb="FF993300"/>
      <rgbColor rgb="FF993366"/>
      <rgbColor rgb="FF333399"/>
      <rgbColor rgb="FF40315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F6228"/>
  </sheetPr>
  <dimension ref="A1:Q14"/>
  <sheetViews>
    <sheetView tabSelected="1" topLeftCell="E1" zoomScaleNormal="100" workbookViewId="0">
      <selection activeCell="G13" sqref="G13"/>
    </sheetView>
  </sheetViews>
  <sheetFormatPr baseColWidth="10" defaultColWidth="9.140625" defaultRowHeight="15"/>
  <cols>
    <col min="1" max="1" width="3.5703125"/>
    <col min="2" max="2" width="15.85546875"/>
    <col min="3" max="3" width="4.140625"/>
    <col min="4" max="4" width="15.85546875"/>
    <col min="5" max="5" width="4.42578125"/>
    <col min="6" max="6" width="31.140625"/>
    <col min="7" max="7" width="30.42578125"/>
    <col min="8" max="8" width="30.28515625"/>
    <col min="9" max="9" width="4.42578125"/>
    <col min="10" max="10" width="20"/>
    <col min="11" max="11" width="14"/>
    <col min="12" max="12" width="4.42578125"/>
    <col min="13" max="13" width="20.42578125" customWidth="1"/>
    <col min="14" max="14" width="14"/>
    <col min="15" max="15" width="6.42578125"/>
    <col min="16" max="16" width="17.5703125"/>
    <col min="17" max="17" width="14"/>
    <col min="18" max="18" width="6.42578125"/>
    <col min="19" max="1025" width="8.5703125"/>
  </cols>
  <sheetData>
    <row r="1" spans="1:17" ht="23.25">
      <c r="A1" s="1" t="s">
        <v>0</v>
      </c>
      <c r="B1" s="1" t="s">
        <v>1</v>
      </c>
      <c r="C1" s="1" t="s">
        <v>0</v>
      </c>
      <c r="D1" s="1" t="s">
        <v>1</v>
      </c>
      <c r="E1" s="2"/>
      <c r="F1" s="1" t="s">
        <v>2</v>
      </c>
      <c r="G1" s="1" t="s">
        <v>3</v>
      </c>
      <c r="H1" s="1" t="s">
        <v>4</v>
      </c>
      <c r="I1" s="2"/>
      <c r="J1" s="3" t="s">
        <v>5</v>
      </c>
      <c r="K1" s="3" t="s">
        <v>6</v>
      </c>
      <c r="L1" s="2"/>
      <c r="M1" s="3" t="s">
        <v>5</v>
      </c>
      <c r="N1" s="3" t="s">
        <v>6</v>
      </c>
      <c r="O1" s="4"/>
      <c r="P1" s="3" t="s">
        <v>5</v>
      </c>
      <c r="Q1" s="3" t="s">
        <v>6</v>
      </c>
    </row>
    <row r="2" spans="1:17" ht="37.5">
      <c r="A2" s="5">
        <v>1</v>
      </c>
      <c r="B2" s="5" t="s">
        <v>7</v>
      </c>
      <c r="C2" s="5">
        <v>6</v>
      </c>
      <c r="D2" s="5" t="s">
        <v>8</v>
      </c>
      <c r="F2" s="74" t="s">
        <v>658</v>
      </c>
      <c r="G2" s="6" t="s">
        <v>9</v>
      </c>
      <c r="H2" s="6" t="s">
        <v>10</v>
      </c>
      <c r="J2" s="7" t="s">
        <v>11</v>
      </c>
      <c r="K2" s="7" t="s">
        <v>12</v>
      </c>
      <c r="M2" s="7" t="s">
        <v>13</v>
      </c>
      <c r="N2" s="7" t="s">
        <v>14</v>
      </c>
      <c r="O2" s="8"/>
      <c r="P2" s="7" t="s">
        <v>15</v>
      </c>
      <c r="Q2" s="7" t="s">
        <v>16</v>
      </c>
    </row>
    <row r="3" spans="1:17" ht="18.75">
      <c r="A3" s="5">
        <v>2</v>
      </c>
      <c r="B3" s="5" t="s">
        <v>17</v>
      </c>
      <c r="C3" s="5">
        <v>7</v>
      </c>
      <c r="D3" s="5" t="s">
        <v>18</v>
      </c>
      <c r="F3" s="6" t="s">
        <v>19</v>
      </c>
      <c r="G3" s="6" t="s">
        <v>20</v>
      </c>
      <c r="H3" s="6" t="s">
        <v>21</v>
      </c>
      <c r="J3" s="7" t="s">
        <v>22</v>
      </c>
      <c r="K3" s="7" t="s">
        <v>23</v>
      </c>
      <c r="M3" s="7" t="s">
        <v>24</v>
      </c>
      <c r="N3" s="7" t="s">
        <v>25</v>
      </c>
      <c r="O3" s="8"/>
      <c r="P3" s="7" t="s">
        <v>26</v>
      </c>
      <c r="Q3" s="7" t="s">
        <v>27</v>
      </c>
    </row>
    <row r="4" spans="1:17" ht="18.75">
      <c r="A4" s="5">
        <v>3</v>
      </c>
      <c r="B4" s="5" t="s">
        <v>28</v>
      </c>
      <c r="C4" s="5">
        <v>8</v>
      </c>
      <c r="D4" s="5" t="s">
        <v>29</v>
      </c>
      <c r="F4" s="6" t="s">
        <v>30</v>
      </c>
      <c r="G4" s="6" t="s">
        <v>31</v>
      </c>
      <c r="H4" s="6" t="s">
        <v>32</v>
      </c>
      <c r="J4" s="7" t="s">
        <v>33</v>
      </c>
      <c r="K4" s="7" t="s">
        <v>34</v>
      </c>
      <c r="M4" s="7" t="s">
        <v>35</v>
      </c>
      <c r="N4" s="7" t="s">
        <v>36</v>
      </c>
      <c r="O4" s="8"/>
      <c r="P4" s="7" t="s">
        <v>37</v>
      </c>
      <c r="Q4" s="7" t="s">
        <v>38</v>
      </c>
    </row>
    <row r="5" spans="1:17" ht="37.5">
      <c r="A5" s="5">
        <v>4</v>
      </c>
      <c r="B5" s="5" t="s">
        <v>39</v>
      </c>
      <c r="C5" s="5">
        <v>9</v>
      </c>
      <c r="D5" s="5" t="s">
        <v>40</v>
      </c>
      <c r="F5" s="6" t="s">
        <v>41</v>
      </c>
      <c r="G5" s="6" t="s">
        <v>42</v>
      </c>
      <c r="H5" s="6" t="s">
        <v>43</v>
      </c>
      <c r="J5" s="7" t="s">
        <v>44</v>
      </c>
      <c r="K5" s="7" t="s">
        <v>45</v>
      </c>
      <c r="M5" s="7" t="s">
        <v>46</v>
      </c>
      <c r="N5" s="7" t="s">
        <v>47</v>
      </c>
      <c r="O5" s="8"/>
      <c r="P5" s="7" t="s">
        <v>48</v>
      </c>
      <c r="Q5" s="7" t="s">
        <v>49</v>
      </c>
    </row>
    <row r="6" spans="1:17" ht="18.75">
      <c r="A6" s="9">
        <v>5</v>
      </c>
      <c r="B6" s="9" t="s">
        <v>50</v>
      </c>
      <c r="C6" s="9">
        <v>10</v>
      </c>
      <c r="D6" s="9" t="s">
        <v>51</v>
      </c>
      <c r="F6" s="87" t="s">
        <v>52</v>
      </c>
      <c r="G6" s="87"/>
      <c r="H6" s="87"/>
      <c r="J6" s="7" t="s">
        <v>53</v>
      </c>
      <c r="K6" s="7" t="s">
        <v>54</v>
      </c>
      <c r="M6" s="7" t="s">
        <v>55</v>
      </c>
      <c r="N6" s="7" t="s">
        <v>56</v>
      </c>
      <c r="O6" s="8"/>
      <c r="P6" s="7" t="s">
        <v>57</v>
      </c>
      <c r="Q6" s="7" t="s">
        <v>58</v>
      </c>
    </row>
    <row r="7" spans="1:17" ht="18.75">
      <c r="A7" s="87" t="s">
        <v>59</v>
      </c>
      <c r="B7" s="87"/>
      <c r="C7" s="87"/>
      <c r="D7" s="87"/>
      <c r="J7" s="7" t="s">
        <v>60</v>
      </c>
      <c r="K7" s="7" t="s">
        <v>61</v>
      </c>
      <c r="M7" s="7" t="s">
        <v>62</v>
      </c>
      <c r="N7" s="7" t="s">
        <v>63</v>
      </c>
      <c r="O7" s="8"/>
      <c r="P7" s="7" t="s">
        <v>64</v>
      </c>
      <c r="Q7" s="7" t="s">
        <v>65</v>
      </c>
    </row>
    <row r="8" spans="1:17">
      <c r="J8" s="87" t="s">
        <v>66</v>
      </c>
      <c r="K8" s="87"/>
      <c r="M8" s="87" t="s">
        <v>67</v>
      </c>
      <c r="N8" s="87"/>
      <c r="O8" s="10"/>
      <c r="P8" s="87" t="s">
        <v>68</v>
      </c>
      <c r="Q8" s="87"/>
    </row>
    <row r="9" spans="1:17" ht="23.25">
      <c r="F9" s="3" t="s">
        <v>69</v>
      </c>
      <c r="G9" s="3" t="s">
        <v>70</v>
      </c>
      <c r="H9" s="3" t="s">
        <v>71</v>
      </c>
    </row>
    <row r="10" spans="1:17" ht="18.75">
      <c r="F10" s="11" t="s">
        <v>72</v>
      </c>
      <c r="G10" s="7" t="s">
        <v>73</v>
      </c>
      <c r="H10" s="7" t="s">
        <v>74</v>
      </c>
    </row>
    <row r="11" spans="1:17" ht="18.75">
      <c r="F11" s="11" t="s">
        <v>75</v>
      </c>
      <c r="G11" s="7" t="s">
        <v>76</v>
      </c>
      <c r="H11" s="7" t="s">
        <v>77</v>
      </c>
    </row>
    <row r="12" spans="1:17" ht="18.75">
      <c r="F12" s="11" t="s">
        <v>78</v>
      </c>
      <c r="G12" s="7" t="s">
        <v>79</v>
      </c>
      <c r="H12" s="7" t="s">
        <v>80</v>
      </c>
    </row>
    <row r="13" spans="1:17" ht="18.75">
      <c r="F13" s="11" t="s">
        <v>81</v>
      </c>
      <c r="G13" s="7" t="s">
        <v>82</v>
      </c>
      <c r="H13" s="7" t="s">
        <v>83</v>
      </c>
    </row>
    <row r="14" spans="1:17">
      <c r="F14" s="87" t="s">
        <v>84</v>
      </c>
      <c r="G14" s="87"/>
      <c r="H14" s="87"/>
    </row>
  </sheetData>
  <mergeCells count="6">
    <mergeCell ref="P8:Q8"/>
    <mergeCell ref="F14:H14"/>
    <mergeCell ref="F6:H6"/>
    <mergeCell ref="A7:D7"/>
    <mergeCell ref="J8:K8"/>
    <mergeCell ref="M8:N8"/>
  </mergeCells>
  <pageMargins left="0.25" right="0.25" top="0.75" bottom="0.75" header="0.3" footer="0.3"/>
  <pageSetup paperSize="9" firstPageNumber="0" orientation="landscape"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243E"/>
    <pageSetUpPr fitToPage="1"/>
  </sheetPr>
  <dimension ref="A1:AMK37"/>
  <sheetViews>
    <sheetView zoomScaleNormal="100" workbookViewId="0">
      <pane ySplit="1" topLeftCell="A2" activePane="bottomLeft" state="frozen"/>
      <selection pane="bottomLeft" activeCell="D39" sqref="D39"/>
    </sheetView>
  </sheetViews>
  <sheetFormatPr baseColWidth="10" defaultColWidth="9.140625" defaultRowHeight="15"/>
  <cols>
    <col min="1" max="1" width="15.7109375" style="12"/>
    <col min="2" max="2" width="13" style="51" bestFit="1" customWidth="1"/>
    <col min="3" max="3" width="12.28515625" style="52" bestFit="1" customWidth="1"/>
    <col min="4" max="4" width="25.5703125" style="51" bestFit="1" customWidth="1"/>
    <col min="5" max="5" width="14.28515625" style="51"/>
    <col min="6" max="6" width="13" style="51"/>
    <col min="7" max="1025" width="11" style="12"/>
  </cols>
  <sheetData>
    <row r="1" spans="1:6" ht="23.25">
      <c r="A1" s="1" t="s">
        <v>87</v>
      </c>
      <c r="B1" s="1" t="s">
        <v>444</v>
      </c>
      <c r="C1" s="1" t="s">
        <v>445</v>
      </c>
      <c r="D1" s="1" t="s">
        <v>446</v>
      </c>
      <c r="E1" s="1" t="s">
        <v>188</v>
      </c>
      <c r="F1" s="1" t="s">
        <v>74</v>
      </c>
    </row>
    <row r="2" spans="1:6" ht="18.75">
      <c r="A2" s="38" t="s">
        <v>447</v>
      </c>
      <c r="B2" s="5">
        <v>1</v>
      </c>
      <c r="C2" s="9">
        <v>1</v>
      </c>
      <c r="D2" s="5" t="s">
        <v>448</v>
      </c>
      <c r="E2" s="9">
        <v>1</v>
      </c>
      <c r="F2" s="40">
        <f t="shared" ref="F2:F36" si="0">500*B2*C2*E2</f>
        <v>500</v>
      </c>
    </row>
    <row r="3" spans="1:6" ht="18.75">
      <c r="A3" s="38" t="s">
        <v>449</v>
      </c>
      <c r="B3" s="5">
        <v>1</v>
      </c>
      <c r="C3" s="9">
        <v>1</v>
      </c>
      <c r="D3" s="5" t="s">
        <v>450</v>
      </c>
      <c r="E3" s="9">
        <v>1</v>
      </c>
      <c r="F3" s="40">
        <f t="shared" si="0"/>
        <v>500</v>
      </c>
    </row>
    <row r="4" spans="1:6" ht="18.75">
      <c r="A4" s="38" t="s">
        <v>451</v>
      </c>
      <c r="B4" s="5">
        <v>2</v>
      </c>
      <c r="C4" s="9">
        <v>1</v>
      </c>
      <c r="D4" s="5" t="s">
        <v>452</v>
      </c>
      <c r="E4" s="9">
        <v>1</v>
      </c>
      <c r="F4" s="40">
        <f t="shared" si="0"/>
        <v>1000</v>
      </c>
    </row>
    <row r="5" spans="1:6" ht="18.75">
      <c r="A5" s="38" t="s">
        <v>453</v>
      </c>
      <c r="B5" s="5">
        <v>2</v>
      </c>
      <c r="C5" s="9">
        <v>1</v>
      </c>
      <c r="D5" s="5" t="s">
        <v>646</v>
      </c>
      <c r="E5" s="9">
        <v>1</v>
      </c>
      <c r="F5" s="40">
        <f t="shared" si="0"/>
        <v>1000</v>
      </c>
    </row>
    <row r="6" spans="1:6" ht="18.75">
      <c r="A6" s="38" t="s">
        <v>447</v>
      </c>
      <c r="B6" s="5">
        <v>1</v>
      </c>
      <c r="C6" s="9">
        <v>2</v>
      </c>
      <c r="D6" s="5" t="s">
        <v>448</v>
      </c>
      <c r="E6" s="9">
        <v>1</v>
      </c>
      <c r="F6" s="40">
        <f t="shared" si="0"/>
        <v>1000</v>
      </c>
    </row>
    <row r="7" spans="1:6" ht="18.75">
      <c r="A7" s="38" t="s">
        <v>449</v>
      </c>
      <c r="B7" s="5">
        <v>1</v>
      </c>
      <c r="C7" s="9">
        <v>2</v>
      </c>
      <c r="D7" s="5" t="s">
        <v>450</v>
      </c>
      <c r="E7" s="9">
        <v>1</v>
      </c>
      <c r="F7" s="40">
        <f t="shared" si="0"/>
        <v>1000</v>
      </c>
    </row>
    <row r="8" spans="1:6" ht="18.75">
      <c r="A8" s="38" t="s">
        <v>451</v>
      </c>
      <c r="B8" s="5">
        <v>2</v>
      </c>
      <c r="C8" s="9">
        <v>2</v>
      </c>
      <c r="D8" s="5" t="s">
        <v>452</v>
      </c>
      <c r="E8" s="9">
        <v>1</v>
      </c>
      <c r="F8" s="40">
        <f t="shared" si="0"/>
        <v>2000</v>
      </c>
    </row>
    <row r="9" spans="1:6" ht="18.75">
      <c r="A9" s="38" t="s">
        <v>453</v>
      </c>
      <c r="B9" s="5">
        <v>2</v>
      </c>
      <c r="C9" s="9">
        <v>2</v>
      </c>
      <c r="D9" s="5" t="s">
        <v>646</v>
      </c>
      <c r="E9" s="9">
        <v>1</v>
      </c>
      <c r="F9" s="40">
        <f t="shared" si="0"/>
        <v>2000</v>
      </c>
    </row>
    <row r="10" spans="1:6" ht="18.75">
      <c r="A10" s="38" t="s">
        <v>454</v>
      </c>
      <c r="B10" s="5">
        <v>3</v>
      </c>
      <c r="C10" s="9">
        <v>1</v>
      </c>
      <c r="D10" s="5" t="s">
        <v>455</v>
      </c>
      <c r="E10" s="9">
        <v>2</v>
      </c>
      <c r="F10" s="40">
        <f t="shared" si="0"/>
        <v>3000</v>
      </c>
    </row>
    <row r="11" spans="1:6" ht="18.75">
      <c r="A11" s="38" t="s">
        <v>451</v>
      </c>
      <c r="B11" s="5">
        <v>2</v>
      </c>
      <c r="C11" s="9">
        <v>3</v>
      </c>
      <c r="D11" s="5" t="s">
        <v>452</v>
      </c>
      <c r="E11" s="9">
        <v>1</v>
      </c>
      <c r="F11" s="40">
        <f t="shared" si="0"/>
        <v>3000</v>
      </c>
    </row>
    <row r="12" spans="1:6" ht="18.75">
      <c r="A12" s="38" t="s">
        <v>447</v>
      </c>
      <c r="B12" s="5">
        <v>1</v>
      </c>
      <c r="C12" s="9">
        <v>3</v>
      </c>
      <c r="D12" s="5" t="s">
        <v>448</v>
      </c>
      <c r="E12" s="9">
        <v>2</v>
      </c>
      <c r="F12" s="40">
        <f t="shared" si="0"/>
        <v>3000</v>
      </c>
    </row>
    <row r="13" spans="1:6" ht="18.75">
      <c r="A13" s="38" t="s">
        <v>449</v>
      </c>
      <c r="B13" s="5">
        <v>1</v>
      </c>
      <c r="C13" s="9">
        <v>3</v>
      </c>
      <c r="D13" s="5" t="s">
        <v>450</v>
      </c>
      <c r="E13" s="9">
        <v>2</v>
      </c>
      <c r="F13" s="40">
        <f t="shared" si="0"/>
        <v>3000</v>
      </c>
    </row>
    <row r="14" spans="1:6" ht="18.75">
      <c r="A14" s="38" t="s">
        <v>447</v>
      </c>
      <c r="B14" s="5">
        <v>1</v>
      </c>
      <c r="C14" s="9">
        <v>4</v>
      </c>
      <c r="D14" s="5" t="s">
        <v>448</v>
      </c>
      <c r="E14" s="9">
        <v>2</v>
      </c>
      <c r="F14" s="40">
        <f t="shared" si="0"/>
        <v>4000</v>
      </c>
    </row>
    <row r="15" spans="1:6" ht="18.75">
      <c r="A15" s="38" t="s">
        <v>449</v>
      </c>
      <c r="B15" s="5">
        <v>1</v>
      </c>
      <c r="C15" s="9">
        <v>4</v>
      </c>
      <c r="D15" s="5" t="s">
        <v>450</v>
      </c>
      <c r="E15" s="9">
        <v>2</v>
      </c>
      <c r="F15" s="40">
        <f t="shared" si="0"/>
        <v>4000</v>
      </c>
    </row>
    <row r="16" spans="1:6" ht="18.75">
      <c r="A16" s="38" t="s">
        <v>454</v>
      </c>
      <c r="B16" s="5">
        <v>3</v>
      </c>
      <c r="C16" s="9">
        <v>2</v>
      </c>
      <c r="D16" s="5" t="s">
        <v>455</v>
      </c>
      <c r="E16" s="9">
        <v>2</v>
      </c>
      <c r="F16" s="40">
        <f t="shared" si="0"/>
        <v>6000</v>
      </c>
    </row>
    <row r="17" spans="1:6" ht="18.75">
      <c r="A17" s="38" t="s">
        <v>456</v>
      </c>
      <c r="B17" s="5">
        <v>4</v>
      </c>
      <c r="C17" s="9">
        <v>1</v>
      </c>
      <c r="D17" s="5" t="s">
        <v>457</v>
      </c>
      <c r="E17" s="9">
        <v>3</v>
      </c>
      <c r="F17" s="40">
        <f t="shared" si="0"/>
        <v>6000</v>
      </c>
    </row>
    <row r="18" spans="1:6" ht="18.75">
      <c r="A18" s="38" t="s">
        <v>453</v>
      </c>
      <c r="B18" s="5">
        <v>2</v>
      </c>
      <c r="C18" s="9">
        <v>3</v>
      </c>
      <c r="D18" s="5" t="s">
        <v>646</v>
      </c>
      <c r="E18" s="9">
        <v>2</v>
      </c>
      <c r="F18" s="40">
        <f t="shared" si="0"/>
        <v>6000</v>
      </c>
    </row>
    <row r="19" spans="1:6" ht="18.75">
      <c r="A19" s="38" t="s">
        <v>447</v>
      </c>
      <c r="B19" s="5">
        <v>1</v>
      </c>
      <c r="C19" s="9">
        <v>5</v>
      </c>
      <c r="D19" s="5" t="s">
        <v>448</v>
      </c>
      <c r="E19" s="9">
        <v>3</v>
      </c>
      <c r="F19" s="40">
        <f t="shared" si="0"/>
        <v>7500</v>
      </c>
    </row>
    <row r="20" spans="1:6" ht="18.75">
      <c r="A20" s="38" t="s">
        <v>449</v>
      </c>
      <c r="B20" s="5">
        <v>1</v>
      </c>
      <c r="C20" s="9">
        <v>5</v>
      </c>
      <c r="D20" s="5" t="s">
        <v>450</v>
      </c>
      <c r="E20" s="9">
        <v>3</v>
      </c>
      <c r="F20" s="40">
        <f t="shared" si="0"/>
        <v>7500</v>
      </c>
    </row>
    <row r="21" spans="1:6" ht="18.75">
      <c r="A21" s="38" t="s">
        <v>451</v>
      </c>
      <c r="B21" s="5">
        <v>2</v>
      </c>
      <c r="C21" s="9">
        <v>4</v>
      </c>
      <c r="D21" s="5" t="s">
        <v>452</v>
      </c>
      <c r="E21" s="9">
        <v>2</v>
      </c>
      <c r="F21" s="40">
        <f t="shared" si="0"/>
        <v>8000</v>
      </c>
    </row>
    <row r="22" spans="1:6" ht="18.75">
      <c r="A22" s="38" t="s">
        <v>453</v>
      </c>
      <c r="B22" s="5">
        <v>2</v>
      </c>
      <c r="C22" s="9">
        <v>4</v>
      </c>
      <c r="D22" s="5" t="s">
        <v>646</v>
      </c>
      <c r="E22" s="9">
        <v>2</v>
      </c>
      <c r="F22" s="40">
        <f t="shared" si="0"/>
        <v>8000</v>
      </c>
    </row>
    <row r="23" spans="1:6" ht="18.75">
      <c r="A23" s="38" t="s">
        <v>451</v>
      </c>
      <c r="B23" s="5">
        <v>2</v>
      </c>
      <c r="C23" s="9">
        <v>5</v>
      </c>
      <c r="D23" s="5" t="s">
        <v>452</v>
      </c>
      <c r="E23" s="9">
        <v>2</v>
      </c>
      <c r="F23" s="40">
        <f t="shared" si="0"/>
        <v>10000</v>
      </c>
    </row>
    <row r="24" spans="1:6" ht="18.75">
      <c r="A24" s="53" t="s">
        <v>458</v>
      </c>
      <c r="B24" s="9">
        <v>5</v>
      </c>
      <c r="C24" s="9">
        <v>1</v>
      </c>
      <c r="D24" s="9" t="s">
        <v>459</v>
      </c>
      <c r="E24" s="9">
        <v>4</v>
      </c>
      <c r="F24" s="54">
        <f t="shared" si="0"/>
        <v>10000</v>
      </c>
    </row>
    <row r="25" spans="1:6" ht="18.75">
      <c r="A25" s="38" t="s">
        <v>456</v>
      </c>
      <c r="B25" s="5">
        <v>4</v>
      </c>
      <c r="C25" s="9">
        <v>2</v>
      </c>
      <c r="D25" s="5" t="s">
        <v>457</v>
      </c>
      <c r="E25" s="9">
        <v>3</v>
      </c>
      <c r="F25" s="40">
        <f t="shared" si="0"/>
        <v>12000</v>
      </c>
    </row>
    <row r="26" spans="1:6" ht="18.75">
      <c r="A26" s="38" t="s">
        <v>454</v>
      </c>
      <c r="B26" s="5">
        <v>3</v>
      </c>
      <c r="C26" s="9">
        <v>3</v>
      </c>
      <c r="D26" s="5" t="s">
        <v>455</v>
      </c>
      <c r="E26" s="9">
        <v>3</v>
      </c>
      <c r="F26" s="40">
        <f t="shared" si="0"/>
        <v>13500</v>
      </c>
    </row>
    <row r="27" spans="1:6" ht="18.75">
      <c r="A27" s="38" t="s">
        <v>453</v>
      </c>
      <c r="B27" s="5">
        <v>2</v>
      </c>
      <c r="C27" s="9">
        <v>5</v>
      </c>
      <c r="D27" s="5" t="s">
        <v>646</v>
      </c>
      <c r="E27" s="9">
        <v>3</v>
      </c>
      <c r="F27" s="40">
        <f t="shared" si="0"/>
        <v>15000</v>
      </c>
    </row>
    <row r="28" spans="1:6" ht="18.75">
      <c r="A28" s="38" t="s">
        <v>454</v>
      </c>
      <c r="B28" s="5">
        <v>3</v>
      </c>
      <c r="C28" s="9">
        <v>4</v>
      </c>
      <c r="D28" s="5" t="s">
        <v>455</v>
      </c>
      <c r="E28" s="9">
        <v>3</v>
      </c>
      <c r="F28" s="40">
        <f t="shared" si="0"/>
        <v>18000</v>
      </c>
    </row>
    <row r="29" spans="1:6" ht="18.75">
      <c r="A29" s="53" t="s">
        <v>458</v>
      </c>
      <c r="B29" s="9">
        <v>5</v>
      </c>
      <c r="C29" s="9">
        <v>2</v>
      </c>
      <c r="D29" s="9" t="s">
        <v>459</v>
      </c>
      <c r="E29" s="9">
        <v>4</v>
      </c>
      <c r="F29" s="54">
        <f t="shared" si="0"/>
        <v>20000</v>
      </c>
    </row>
    <row r="30" spans="1:6" ht="18.75">
      <c r="A30" s="38" t="s">
        <v>456</v>
      </c>
      <c r="B30" s="5">
        <v>4</v>
      </c>
      <c r="C30" s="9">
        <v>3</v>
      </c>
      <c r="D30" s="5" t="s">
        <v>457</v>
      </c>
      <c r="E30" s="9">
        <v>4</v>
      </c>
      <c r="F30" s="40">
        <f t="shared" si="0"/>
        <v>24000</v>
      </c>
    </row>
    <row r="31" spans="1:6" ht="18.75">
      <c r="A31" s="38" t="s">
        <v>454</v>
      </c>
      <c r="B31" s="5">
        <v>3</v>
      </c>
      <c r="C31" s="9">
        <v>5</v>
      </c>
      <c r="D31" s="5" t="s">
        <v>455</v>
      </c>
      <c r="E31" s="9">
        <v>4</v>
      </c>
      <c r="F31" s="40">
        <f t="shared" si="0"/>
        <v>30000</v>
      </c>
    </row>
    <row r="32" spans="1:6" ht="18.75">
      <c r="A32" s="53" t="s">
        <v>458</v>
      </c>
      <c r="B32" s="9">
        <v>5</v>
      </c>
      <c r="C32" s="9">
        <v>3</v>
      </c>
      <c r="D32" s="9" t="s">
        <v>459</v>
      </c>
      <c r="E32" s="9">
        <v>4</v>
      </c>
      <c r="F32" s="54">
        <f t="shared" si="0"/>
        <v>30000</v>
      </c>
    </row>
    <row r="33" spans="1:6" ht="18.75">
      <c r="A33" s="38" t="s">
        <v>456</v>
      </c>
      <c r="B33" s="5">
        <v>4</v>
      </c>
      <c r="C33" s="9">
        <v>4</v>
      </c>
      <c r="D33" s="5" t="s">
        <v>457</v>
      </c>
      <c r="E33" s="9">
        <v>4</v>
      </c>
      <c r="F33" s="40">
        <f t="shared" si="0"/>
        <v>32000</v>
      </c>
    </row>
    <row r="34" spans="1:6" ht="18.75">
      <c r="A34" s="53" t="s">
        <v>458</v>
      </c>
      <c r="B34" s="9">
        <v>5</v>
      </c>
      <c r="C34" s="9">
        <v>3</v>
      </c>
      <c r="D34" s="9" t="s">
        <v>459</v>
      </c>
      <c r="E34" s="9">
        <v>5</v>
      </c>
      <c r="F34" s="54">
        <f t="shared" si="0"/>
        <v>37500</v>
      </c>
    </row>
    <row r="35" spans="1:6" ht="18.75">
      <c r="A35" s="38" t="s">
        <v>456</v>
      </c>
      <c r="B35" s="5">
        <v>4</v>
      </c>
      <c r="C35" s="9">
        <v>5</v>
      </c>
      <c r="D35" s="5" t="s">
        <v>457</v>
      </c>
      <c r="E35" s="9">
        <v>5</v>
      </c>
      <c r="F35" s="40">
        <f t="shared" si="0"/>
        <v>50000</v>
      </c>
    </row>
    <row r="36" spans="1:6" ht="18.75">
      <c r="A36" s="53" t="s">
        <v>458</v>
      </c>
      <c r="B36" s="9">
        <v>5</v>
      </c>
      <c r="C36" s="9">
        <v>5</v>
      </c>
      <c r="D36" s="9" t="s">
        <v>459</v>
      </c>
      <c r="E36" s="9">
        <v>5</v>
      </c>
      <c r="F36" s="54">
        <f t="shared" si="0"/>
        <v>62500</v>
      </c>
    </row>
    <row r="37" spans="1:6" ht="18.75">
      <c r="A37" s="94" t="s">
        <v>460</v>
      </c>
      <c r="B37" s="94"/>
      <c r="C37" s="94"/>
      <c r="D37" s="94"/>
      <c r="E37" s="94"/>
      <c r="F37" s="94"/>
    </row>
  </sheetData>
  <autoFilter ref="A1:F37"/>
  <mergeCells count="1">
    <mergeCell ref="A37:F37"/>
  </mergeCells>
  <pageMargins left="0.25" right="0.25" top="0.75" bottom="0.75" header="0.51180555555555496" footer="0.51180555555555496"/>
  <pageSetup paperSize="9" scale="71" firstPageNumber="0" orientation="landscape" horizontalDpi="4294967293"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243E"/>
    <pageSetUpPr fitToPage="1"/>
  </sheetPr>
  <dimension ref="A1:AMJ40"/>
  <sheetViews>
    <sheetView zoomScaleNormal="100" workbookViewId="0">
      <pane ySplit="1" topLeftCell="A2" activePane="bottomLeft" state="frozen"/>
      <selection pane="bottomLeft" activeCell="G12" sqref="G12"/>
    </sheetView>
  </sheetViews>
  <sheetFormatPr baseColWidth="10" defaultColWidth="9.140625" defaultRowHeight="15"/>
  <cols>
    <col min="1" max="1" width="15.85546875" style="44"/>
    <col min="2" max="2" width="18.85546875" style="44"/>
    <col min="3" max="3" width="35.28515625" style="44" bestFit="1" customWidth="1"/>
    <col min="4" max="4" width="17.7109375" style="44" bestFit="1" customWidth="1"/>
    <col min="5" max="5" width="16" style="44"/>
    <col min="6" max="6" width="14.28515625" style="44"/>
    <col min="7" max="7" width="13" style="44"/>
    <col min="8" max="1024" width="28.7109375" style="44"/>
  </cols>
  <sheetData>
    <row r="1" spans="1:7" ht="23.25">
      <c r="A1" s="3" t="s">
        <v>461</v>
      </c>
      <c r="B1" s="3" t="s">
        <v>462</v>
      </c>
      <c r="C1" s="3" t="s">
        <v>672</v>
      </c>
      <c r="D1" s="3" t="s">
        <v>667</v>
      </c>
      <c r="E1" s="3" t="s">
        <v>463</v>
      </c>
      <c r="F1" s="3" t="s">
        <v>188</v>
      </c>
      <c r="G1" s="3" t="s">
        <v>74</v>
      </c>
    </row>
    <row r="2" spans="1:7" ht="18.75">
      <c r="A2" s="7" t="s">
        <v>471</v>
      </c>
      <c r="B2" s="7" t="s">
        <v>473</v>
      </c>
      <c r="C2" s="7" t="s">
        <v>673</v>
      </c>
      <c r="D2" s="7">
        <v>20</v>
      </c>
      <c r="E2" s="7">
        <v>10</v>
      </c>
      <c r="F2" s="7">
        <v>2</v>
      </c>
      <c r="G2" s="46">
        <f t="shared" ref="G2:G40" si="0">(E2*500)+(F2*5000)</f>
        <v>15000</v>
      </c>
    </row>
    <row r="3" spans="1:7" ht="18.75">
      <c r="A3" s="7" t="s">
        <v>471</v>
      </c>
      <c r="B3" s="7" t="s">
        <v>465</v>
      </c>
      <c r="C3" s="7" t="s">
        <v>673</v>
      </c>
      <c r="D3" s="7">
        <v>10</v>
      </c>
      <c r="E3" s="7">
        <v>20</v>
      </c>
      <c r="F3" s="7">
        <v>1</v>
      </c>
      <c r="G3" s="46">
        <f t="shared" si="0"/>
        <v>15000</v>
      </c>
    </row>
    <row r="4" spans="1:7" ht="18.75">
      <c r="A4" s="7" t="s">
        <v>471</v>
      </c>
      <c r="B4" s="7" t="s">
        <v>476</v>
      </c>
      <c r="C4" s="7" t="s">
        <v>673</v>
      </c>
      <c r="D4" s="7">
        <v>30</v>
      </c>
      <c r="E4" s="7">
        <v>5</v>
      </c>
      <c r="F4" s="7">
        <v>3</v>
      </c>
      <c r="G4" s="46">
        <f t="shared" si="0"/>
        <v>17500</v>
      </c>
    </row>
    <row r="5" spans="1:7" ht="18.75">
      <c r="A5" s="7" t="s">
        <v>477</v>
      </c>
      <c r="B5" s="7" t="s">
        <v>476</v>
      </c>
      <c r="C5" s="7" t="s">
        <v>671</v>
      </c>
      <c r="D5" s="7">
        <v>30</v>
      </c>
      <c r="E5" s="7">
        <v>25</v>
      </c>
      <c r="F5" s="7">
        <v>4</v>
      </c>
      <c r="G5" s="46">
        <f t="shared" si="0"/>
        <v>32500</v>
      </c>
    </row>
    <row r="6" spans="1:7" ht="18.75">
      <c r="A6" s="7" t="s">
        <v>477</v>
      </c>
      <c r="B6" s="7" t="s">
        <v>473</v>
      </c>
      <c r="C6" s="7" t="s">
        <v>671</v>
      </c>
      <c r="D6" s="7">
        <v>20</v>
      </c>
      <c r="E6" s="7">
        <v>50</v>
      </c>
      <c r="F6" s="7">
        <v>3</v>
      </c>
      <c r="G6" s="46">
        <f t="shared" si="0"/>
        <v>40000</v>
      </c>
    </row>
    <row r="7" spans="1:7" ht="18.75">
      <c r="A7" s="7" t="s">
        <v>477</v>
      </c>
      <c r="B7" s="7" t="s">
        <v>465</v>
      </c>
      <c r="C7" s="7" t="s">
        <v>671</v>
      </c>
      <c r="D7" s="7">
        <v>10</v>
      </c>
      <c r="E7" s="7">
        <v>75</v>
      </c>
      <c r="F7" s="7">
        <v>2</v>
      </c>
      <c r="G7" s="46">
        <f t="shared" si="0"/>
        <v>47500</v>
      </c>
    </row>
    <row r="8" spans="1:7" ht="18.75">
      <c r="A8" s="7" t="s">
        <v>474</v>
      </c>
      <c r="B8" s="7" t="s">
        <v>476</v>
      </c>
      <c r="C8" s="7" t="s">
        <v>670</v>
      </c>
      <c r="D8" s="7">
        <v>30</v>
      </c>
      <c r="E8" s="7">
        <v>20</v>
      </c>
      <c r="F8" s="7">
        <v>3</v>
      </c>
      <c r="G8" s="46">
        <f t="shared" si="0"/>
        <v>25000</v>
      </c>
    </row>
    <row r="9" spans="1:7" ht="18.75">
      <c r="A9" s="7" t="s">
        <v>474</v>
      </c>
      <c r="B9" s="7" t="s">
        <v>473</v>
      </c>
      <c r="C9" s="7" t="s">
        <v>670</v>
      </c>
      <c r="D9" s="7">
        <v>20</v>
      </c>
      <c r="E9" s="7">
        <v>30</v>
      </c>
      <c r="F9" s="7">
        <v>2</v>
      </c>
      <c r="G9" s="46">
        <f t="shared" si="0"/>
        <v>25000</v>
      </c>
    </row>
    <row r="10" spans="1:7" ht="18.75">
      <c r="A10" s="7" t="s">
        <v>474</v>
      </c>
      <c r="B10" s="7" t="s">
        <v>465</v>
      </c>
      <c r="C10" s="7" t="s">
        <v>670</v>
      </c>
      <c r="D10" s="7">
        <v>10</v>
      </c>
      <c r="E10" s="7">
        <v>40</v>
      </c>
      <c r="F10" s="7">
        <v>1</v>
      </c>
      <c r="G10" s="46">
        <f t="shared" si="0"/>
        <v>25000</v>
      </c>
    </row>
    <row r="11" spans="1:7" ht="18.75">
      <c r="A11" s="7" t="s">
        <v>479</v>
      </c>
      <c r="B11" s="7" t="s">
        <v>476</v>
      </c>
      <c r="C11" s="7" t="s">
        <v>670</v>
      </c>
      <c r="D11" s="7">
        <v>150</v>
      </c>
      <c r="E11" s="7">
        <v>30</v>
      </c>
      <c r="F11" s="7">
        <v>5</v>
      </c>
      <c r="G11" s="46">
        <f t="shared" si="0"/>
        <v>40000</v>
      </c>
    </row>
    <row r="12" spans="1:7" ht="18.75">
      <c r="A12" s="7" t="s">
        <v>479</v>
      </c>
      <c r="B12" s="7" t="s">
        <v>473</v>
      </c>
      <c r="C12" s="7" t="s">
        <v>670</v>
      </c>
      <c r="D12" s="7">
        <v>75</v>
      </c>
      <c r="E12" s="7">
        <v>40</v>
      </c>
      <c r="F12" s="7">
        <v>4</v>
      </c>
      <c r="G12" s="46">
        <f t="shared" si="0"/>
        <v>40000</v>
      </c>
    </row>
    <row r="13" spans="1:7" ht="18.75">
      <c r="A13" s="7" t="s">
        <v>479</v>
      </c>
      <c r="B13" s="7" t="s">
        <v>465</v>
      </c>
      <c r="C13" s="7" t="s">
        <v>670</v>
      </c>
      <c r="D13" s="7">
        <v>50</v>
      </c>
      <c r="E13" s="7">
        <v>50</v>
      </c>
      <c r="F13" s="7">
        <v>3</v>
      </c>
      <c r="G13" s="46">
        <f t="shared" si="0"/>
        <v>40000</v>
      </c>
    </row>
    <row r="14" spans="1:7" ht="18.75">
      <c r="A14" s="7" t="s">
        <v>464</v>
      </c>
      <c r="B14" s="7" t="s">
        <v>465</v>
      </c>
      <c r="C14" s="7" t="s">
        <v>466</v>
      </c>
      <c r="D14" s="80" t="s">
        <v>240</v>
      </c>
      <c r="E14" s="7">
        <v>10</v>
      </c>
      <c r="F14" s="7">
        <v>1</v>
      </c>
      <c r="G14" s="46">
        <f t="shared" si="0"/>
        <v>10000</v>
      </c>
    </row>
    <row r="15" spans="1:7" ht="18.75">
      <c r="A15" s="7" t="s">
        <v>464</v>
      </c>
      <c r="B15" s="7" t="s">
        <v>473</v>
      </c>
      <c r="C15" s="7" t="s">
        <v>466</v>
      </c>
      <c r="D15" s="80" t="s">
        <v>240</v>
      </c>
      <c r="E15" s="7">
        <v>5</v>
      </c>
      <c r="F15" s="7">
        <v>2</v>
      </c>
      <c r="G15" s="46">
        <f t="shared" si="0"/>
        <v>12500</v>
      </c>
    </row>
    <row r="16" spans="1:7" ht="18.75">
      <c r="A16" s="7" t="s">
        <v>464</v>
      </c>
      <c r="B16" s="7" t="s">
        <v>476</v>
      </c>
      <c r="C16" s="7" t="s">
        <v>466</v>
      </c>
      <c r="D16" s="80" t="s">
        <v>240</v>
      </c>
      <c r="E16" s="7">
        <v>5</v>
      </c>
      <c r="F16" s="7">
        <v>3</v>
      </c>
      <c r="G16" s="46">
        <f t="shared" si="0"/>
        <v>17500</v>
      </c>
    </row>
    <row r="17" spans="1:7" ht="18.75">
      <c r="A17" s="7" t="s">
        <v>472</v>
      </c>
      <c r="B17" s="7" t="s">
        <v>465</v>
      </c>
      <c r="C17" s="7" t="s">
        <v>673</v>
      </c>
      <c r="D17" s="7">
        <v>10</v>
      </c>
      <c r="E17" s="7">
        <v>25</v>
      </c>
      <c r="F17" s="7">
        <v>1</v>
      </c>
      <c r="G17" s="46">
        <f t="shared" si="0"/>
        <v>17500</v>
      </c>
    </row>
    <row r="18" spans="1:7" ht="18.75">
      <c r="A18" s="7" t="s">
        <v>472</v>
      </c>
      <c r="B18" s="7" t="s">
        <v>473</v>
      </c>
      <c r="C18" s="7" t="s">
        <v>673</v>
      </c>
      <c r="D18" s="7">
        <v>20</v>
      </c>
      <c r="E18" s="7">
        <v>20</v>
      </c>
      <c r="F18" s="7">
        <v>2</v>
      </c>
      <c r="G18" s="46">
        <f t="shared" si="0"/>
        <v>20000</v>
      </c>
    </row>
    <row r="19" spans="1:7" ht="18.75">
      <c r="A19" s="7" t="s">
        <v>472</v>
      </c>
      <c r="B19" s="7" t="s">
        <v>476</v>
      </c>
      <c r="C19" s="7" t="s">
        <v>673</v>
      </c>
      <c r="D19" s="7">
        <v>30</v>
      </c>
      <c r="E19" s="7">
        <v>15</v>
      </c>
      <c r="F19" s="7">
        <v>3</v>
      </c>
      <c r="G19" s="46">
        <f t="shared" si="0"/>
        <v>22500</v>
      </c>
    </row>
    <row r="20" spans="1:7" ht="18.75">
      <c r="A20" s="7" t="s">
        <v>467</v>
      </c>
      <c r="B20" s="7" t="s">
        <v>465</v>
      </c>
      <c r="C20" s="7" t="s">
        <v>668</v>
      </c>
      <c r="D20" s="7">
        <v>5</v>
      </c>
      <c r="E20" s="7">
        <v>15</v>
      </c>
      <c r="F20" s="7">
        <v>1</v>
      </c>
      <c r="G20" s="46">
        <f t="shared" si="0"/>
        <v>12500</v>
      </c>
    </row>
    <row r="21" spans="1:7" ht="18.75">
      <c r="A21" s="7" t="s">
        <v>467</v>
      </c>
      <c r="B21" s="7" t="s">
        <v>473</v>
      </c>
      <c r="C21" s="7" t="s">
        <v>668</v>
      </c>
      <c r="D21" s="7">
        <v>20</v>
      </c>
      <c r="E21" s="7">
        <v>10</v>
      </c>
      <c r="F21" s="7">
        <v>2</v>
      </c>
      <c r="G21" s="46">
        <f t="shared" si="0"/>
        <v>15000</v>
      </c>
    </row>
    <row r="22" spans="1:7" ht="18.75">
      <c r="A22" s="7" t="s">
        <v>467</v>
      </c>
      <c r="B22" s="7" t="s">
        <v>476</v>
      </c>
      <c r="C22" s="7" t="s">
        <v>668</v>
      </c>
      <c r="D22" s="7">
        <v>30</v>
      </c>
      <c r="E22" s="7">
        <v>5</v>
      </c>
      <c r="F22" s="7">
        <v>3</v>
      </c>
      <c r="G22" s="46">
        <f t="shared" si="0"/>
        <v>17500</v>
      </c>
    </row>
    <row r="23" spans="1:7" ht="18.75">
      <c r="A23" s="7" t="s">
        <v>468</v>
      </c>
      <c r="B23" s="7" t="s">
        <v>465</v>
      </c>
      <c r="C23" s="7" t="s">
        <v>669</v>
      </c>
      <c r="D23" s="7">
        <v>5</v>
      </c>
      <c r="E23" s="7">
        <v>15</v>
      </c>
      <c r="F23" s="7">
        <v>1</v>
      </c>
      <c r="G23" s="46">
        <f t="shared" si="0"/>
        <v>12500</v>
      </c>
    </row>
    <row r="24" spans="1:7" ht="18.75">
      <c r="A24" s="7" t="s">
        <v>468</v>
      </c>
      <c r="B24" s="7" t="s">
        <v>473</v>
      </c>
      <c r="C24" s="7" t="s">
        <v>669</v>
      </c>
      <c r="D24" s="7">
        <v>20</v>
      </c>
      <c r="E24" s="7">
        <v>10</v>
      </c>
      <c r="F24" s="7">
        <v>2</v>
      </c>
      <c r="G24" s="46">
        <f t="shared" si="0"/>
        <v>15000</v>
      </c>
    </row>
    <row r="25" spans="1:7" ht="18.75">
      <c r="A25" s="7" t="s">
        <v>468</v>
      </c>
      <c r="B25" s="7" t="s">
        <v>476</v>
      </c>
      <c r="C25" s="7" t="s">
        <v>669</v>
      </c>
      <c r="D25" s="7">
        <v>30</v>
      </c>
      <c r="E25" s="7">
        <v>5</v>
      </c>
      <c r="F25" s="7">
        <v>3</v>
      </c>
      <c r="G25" s="46">
        <f t="shared" si="0"/>
        <v>17500</v>
      </c>
    </row>
    <row r="26" spans="1:7" ht="18.75">
      <c r="A26" s="7" t="s">
        <v>470</v>
      </c>
      <c r="B26" s="7" t="s">
        <v>465</v>
      </c>
      <c r="C26" s="7" t="s">
        <v>669</v>
      </c>
      <c r="D26" s="7">
        <v>5</v>
      </c>
      <c r="E26" s="7">
        <v>25</v>
      </c>
      <c r="F26" s="7">
        <v>1</v>
      </c>
      <c r="G26" s="46">
        <f t="shared" si="0"/>
        <v>17500</v>
      </c>
    </row>
    <row r="27" spans="1:7" ht="18.75">
      <c r="A27" s="7" t="s">
        <v>470</v>
      </c>
      <c r="B27" s="7" t="s">
        <v>473</v>
      </c>
      <c r="C27" s="7" t="s">
        <v>669</v>
      </c>
      <c r="D27" s="7">
        <v>20</v>
      </c>
      <c r="E27" s="7">
        <v>20</v>
      </c>
      <c r="F27" s="7">
        <v>2</v>
      </c>
      <c r="G27" s="46">
        <f t="shared" si="0"/>
        <v>20000</v>
      </c>
    </row>
    <row r="28" spans="1:7" ht="18.75">
      <c r="A28" s="7" t="s">
        <v>470</v>
      </c>
      <c r="B28" s="7" t="s">
        <v>476</v>
      </c>
      <c r="C28" s="7" t="s">
        <v>669</v>
      </c>
      <c r="D28" s="7">
        <v>30</v>
      </c>
      <c r="E28" s="7">
        <v>15</v>
      </c>
      <c r="F28" s="7">
        <v>3</v>
      </c>
      <c r="G28" s="46">
        <f t="shared" si="0"/>
        <v>22500</v>
      </c>
    </row>
    <row r="29" spans="1:7" ht="18.75">
      <c r="A29" s="7" t="s">
        <v>469</v>
      </c>
      <c r="B29" s="7" t="s">
        <v>465</v>
      </c>
      <c r="C29" s="7" t="s">
        <v>669</v>
      </c>
      <c r="D29" s="7">
        <v>5</v>
      </c>
      <c r="E29" s="7">
        <v>15</v>
      </c>
      <c r="F29" s="7">
        <v>1</v>
      </c>
      <c r="G29" s="46">
        <f t="shared" si="0"/>
        <v>12500</v>
      </c>
    </row>
    <row r="30" spans="1:7" ht="18.75">
      <c r="A30" s="7" t="s">
        <v>469</v>
      </c>
      <c r="B30" s="7" t="s">
        <v>473</v>
      </c>
      <c r="C30" s="7" t="s">
        <v>669</v>
      </c>
      <c r="D30" s="7">
        <v>20</v>
      </c>
      <c r="E30" s="7">
        <v>10</v>
      </c>
      <c r="F30" s="7">
        <v>2</v>
      </c>
      <c r="G30" s="46">
        <f t="shared" si="0"/>
        <v>15000</v>
      </c>
    </row>
    <row r="31" spans="1:7" ht="18.75">
      <c r="A31" s="7" t="s">
        <v>469</v>
      </c>
      <c r="B31" s="7" t="s">
        <v>476</v>
      </c>
      <c r="C31" s="7" t="s">
        <v>669</v>
      </c>
      <c r="D31" s="7">
        <v>30</v>
      </c>
      <c r="E31" s="7">
        <v>5</v>
      </c>
      <c r="F31" s="7">
        <v>3</v>
      </c>
      <c r="G31" s="46">
        <f t="shared" si="0"/>
        <v>17500</v>
      </c>
    </row>
    <row r="32" spans="1:7" ht="18.75">
      <c r="A32" s="7" t="s">
        <v>478</v>
      </c>
      <c r="B32" s="7" t="s">
        <v>476</v>
      </c>
      <c r="C32" s="7" t="s">
        <v>671</v>
      </c>
      <c r="D32" s="7">
        <v>30</v>
      </c>
      <c r="E32" s="7">
        <v>25</v>
      </c>
      <c r="F32" s="7">
        <v>4</v>
      </c>
      <c r="G32" s="46">
        <f t="shared" si="0"/>
        <v>32500</v>
      </c>
    </row>
    <row r="33" spans="1:7" ht="18.75">
      <c r="A33" s="7" t="s">
        <v>478</v>
      </c>
      <c r="B33" s="7" t="s">
        <v>473</v>
      </c>
      <c r="C33" s="7" t="s">
        <v>671</v>
      </c>
      <c r="D33" s="7">
        <v>20</v>
      </c>
      <c r="E33" s="7">
        <v>50</v>
      </c>
      <c r="F33" s="7">
        <v>3</v>
      </c>
      <c r="G33" s="46">
        <f t="shared" si="0"/>
        <v>40000</v>
      </c>
    </row>
    <row r="34" spans="1:7" ht="18.75">
      <c r="A34" s="7" t="s">
        <v>478</v>
      </c>
      <c r="B34" s="7" t="s">
        <v>465</v>
      </c>
      <c r="C34" s="7" t="s">
        <v>671</v>
      </c>
      <c r="D34" s="7">
        <v>10</v>
      </c>
      <c r="E34" s="7">
        <v>75</v>
      </c>
      <c r="F34" s="7">
        <v>2</v>
      </c>
      <c r="G34" s="46">
        <f t="shared" si="0"/>
        <v>47500</v>
      </c>
    </row>
    <row r="35" spans="1:7" ht="18.75">
      <c r="A35" s="7" t="s">
        <v>480</v>
      </c>
      <c r="B35" s="7" t="s">
        <v>476</v>
      </c>
      <c r="C35" s="7" t="s">
        <v>671</v>
      </c>
      <c r="D35" s="7">
        <v>50</v>
      </c>
      <c r="E35" s="7">
        <v>50</v>
      </c>
      <c r="F35" s="7">
        <v>5</v>
      </c>
      <c r="G35" s="46">
        <f t="shared" si="0"/>
        <v>50000</v>
      </c>
    </row>
    <row r="36" spans="1:7" ht="18.75">
      <c r="A36" s="7" t="s">
        <v>480</v>
      </c>
      <c r="B36" s="7" t="s">
        <v>473</v>
      </c>
      <c r="C36" s="7" t="s">
        <v>671</v>
      </c>
      <c r="D36" s="7">
        <v>40</v>
      </c>
      <c r="E36" s="7">
        <v>75</v>
      </c>
      <c r="F36" s="7">
        <v>4</v>
      </c>
      <c r="G36" s="46">
        <f t="shared" si="0"/>
        <v>57500</v>
      </c>
    </row>
    <row r="37" spans="1:7" ht="18.75">
      <c r="A37" s="7" t="s">
        <v>480</v>
      </c>
      <c r="B37" s="7" t="s">
        <v>465</v>
      </c>
      <c r="C37" s="7" t="s">
        <v>671</v>
      </c>
      <c r="D37" s="7">
        <v>30</v>
      </c>
      <c r="E37" s="7">
        <v>100</v>
      </c>
      <c r="F37" s="7">
        <v>3</v>
      </c>
      <c r="G37" s="46">
        <f t="shared" si="0"/>
        <v>65000</v>
      </c>
    </row>
    <row r="38" spans="1:7" ht="18.75">
      <c r="A38" s="7" t="s">
        <v>475</v>
      </c>
      <c r="B38" s="7" t="s">
        <v>476</v>
      </c>
      <c r="C38" s="7" t="s">
        <v>670</v>
      </c>
      <c r="D38" s="80">
        <v>10</v>
      </c>
      <c r="E38" s="7">
        <v>20</v>
      </c>
      <c r="F38" s="7">
        <v>3</v>
      </c>
      <c r="G38" s="46">
        <f t="shared" si="0"/>
        <v>25000</v>
      </c>
    </row>
    <row r="39" spans="1:7" ht="18.75">
      <c r="A39" s="7" t="s">
        <v>475</v>
      </c>
      <c r="B39" s="7" t="s">
        <v>473</v>
      </c>
      <c r="C39" s="7" t="s">
        <v>670</v>
      </c>
      <c r="D39" s="7">
        <v>40</v>
      </c>
      <c r="E39" s="7">
        <v>30</v>
      </c>
      <c r="F39" s="7">
        <v>2</v>
      </c>
      <c r="G39" s="46">
        <f t="shared" si="0"/>
        <v>25000</v>
      </c>
    </row>
    <row r="40" spans="1:7" ht="18.75">
      <c r="A40" s="7" t="s">
        <v>475</v>
      </c>
      <c r="B40" s="7" t="s">
        <v>465</v>
      </c>
      <c r="C40" s="7" t="s">
        <v>670</v>
      </c>
      <c r="D40" s="7">
        <v>20</v>
      </c>
      <c r="E40" s="7">
        <v>40</v>
      </c>
      <c r="F40" s="7">
        <v>1</v>
      </c>
      <c r="G40" s="46">
        <f t="shared" si="0"/>
        <v>25000</v>
      </c>
    </row>
  </sheetData>
  <autoFilter ref="A1:G40">
    <sortState ref="A2:G40">
      <sortCondition ref="A1:A40"/>
    </sortState>
  </autoFilter>
  <pageMargins left="0.25" right="0.25" top="0.75" bottom="0.75" header="0.51180555555555496" footer="0.51180555555555496"/>
  <pageSetup paperSize="9" scale="65" firstPageNumber="0" orientation="landscape" horizontalDpi="4294967293" verticalDpi="0"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10243E"/>
    <pageSetUpPr fitToPage="1"/>
  </sheetPr>
  <dimension ref="A1:AMK15"/>
  <sheetViews>
    <sheetView zoomScaleNormal="100" workbookViewId="0">
      <pane ySplit="1" topLeftCell="A2" activePane="bottomLeft" state="frozen"/>
      <selection pane="bottomLeft" activeCell="A8" sqref="A8"/>
    </sheetView>
  </sheetViews>
  <sheetFormatPr baseColWidth="10" defaultColWidth="9.140625" defaultRowHeight="15"/>
  <cols>
    <col min="1" max="1" width="15.5703125" style="27"/>
    <col min="2" max="2" width="28.5703125" style="27"/>
    <col min="3" max="3" width="15.7109375" style="27"/>
    <col min="4" max="4" width="90.7109375" style="27"/>
    <col min="5" max="5" width="15.85546875" style="27"/>
    <col min="6" max="6" width="16.28515625" style="27"/>
    <col min="7" max="7" width="14.28515625" style="27"/>
    <col min="8" max="8" width="13" style="27"/>
    <col min="9" max="1025" width="13.42578125" style="27"/>
  </cols>
  <sheetData>
    <row r="1" spans="1:8" ht="23.25">
      <c r="A1" s="3" t="s">
        <v>1</v>
      </c>
      <c r="B1" s="3" t="s">
        <v>481</v>
      </c>
      <c r="C1" s="3" t="s">
        <v>87</v>
      </c>
      <c r="D1" s="3" t="s">
        <v>482</v>
      </c>
      <c r="E1" s="3" t="s">
        <v>483</v>
      </c>
      <c r="F1" s="55" t="s">
        <v>679</v>
      </c>
      <c r="G1" s="55" t="s">
        <v>188</v>
      </c>
      <c r="H1" s="3" t="s">
        <v>74</v>
      </c>
    </row>
    <row r="2" spans="1:8" ht="18.75">
      <c r="A2" s="38" t="s">
        <v>484</v>
      </c>
      <c r="B2" s="5" t="s">
        <v>485</v>
      </c>
      <c r="C2" s="5" t="s">
        <v>486</v>
      </c>
      <c r="D2" s="56" t="s">
        <v>487</v>
      </c>
      <c r="E2" s="5" t="s">
        <v>483</v>
      </c>
      <c r="F2" s="5" t="s">
        <v>488</v>
      </c>
      <c r="G2" s="5">
        <v>1</v>
      </c>
      <c r="H2" s="5">
        <v>2</v>
      </c>
    </row>
    <row r="3" spans="1:8" ht="18.75">
      <c r="A3" s="38" t="s">
        <v>489</v>
      </c>
      <c r="B3" s="5" t="s">
        <v>490</v>
      </c>
      <c r="C3" s="5" t="s">
        <v>491</v>
      </c>
      <c r="D3" s="56" t="s">
        <v>492</v>
      </c>
      <c r="E3" s="5" t="s">
        <v>483</v>
      </c>
      <c r="F3" s="5" t="s">
        <v>677</v>
      </c>
      <c r="G3" s="5">
        <v>1</v>
      </c>
      <c r="H3" s="5">
        <v>3</v>
      </c>
    </row>
    <row r="4" spans="1:8" ht="18.75">
      <c r="A4" s="38" t="s">
        <v>102</v>
      </c>
      <c r="B4" s="5" t="s">
        <v>490</v>
      </c>
      <c r="C4" s="5" t="s">
        <v>491</v>
      </c>
      <c r="D4" s="56" t="s">
        <v>493</v>
      </c>
      <c r="E4" s="5" t="s">
        <v>483</v>
      </c>
      <c r="F4" s="5" t="s">
        <v>678</v>
      </c>
      <c r="G4" s="5">
        <v>1</v>
      </c>
      <c r="H4" s="5">
        <v>4</v>
      </c>
    </row>
    <row r="5" spans="1:8" ht="18.75">
      <c r="A5" s="38" t="s">
        <v>494</v>
      </c>
      <c r="B5" s="5" t="s">
        <v>485</v>
      </c>
      <c r="C5" s="5" t="s">
        <v>486</v>
      </c>
      <c r="D5" s="56" t="s">
        <v>495</v>
      </c>
      <c r="E5" s="5" t="s">
        <v>483</v>
      </c>
      <c r="F5" s="5" t="s">
        <v>488</v>
      </c>
      <c r="G5" s="5">
        <v>1</v>
      </c>
      <c r="H5" s="5">
        <v>5</v>
      </c>
    </row>
    <row r="6" spans="1:8" ht="37.5">
      <c r="A6" s="38" t="s">
        <v>496</v>
      </c>
      <c r="B6" s="5" t="s">
        <v>490</v>
      </c>
      <c r="C6" s="5" t="s">
        <v>497</v>
      </c>
      <c r="D6" s="56" t="s">
        <v>498</v>
      </c>
      <c r="E6" s="5" t="s">
        <v>499</v>
      </c>
      <c r="F6" s="5" t="s">
        <v>677</v>
      </c>
      <c r="G6" s="5">
        <v>1</v>
      </c>
      <c r="H6" s="5">
        <v>5</v>
      </c>
    </row>
    <row r="7" spans="1:8" ht="18.75">
      <c r="A7" s="38" t="s">
        <v>500</v>
      </c>
      <c r="B7" s="5" t="s">
        <v>490</v>
      </c>
      <c r="C7" s="5" t="s">
        <v>497</v>
      </c>
      <c r="D7" s="56" t="s">
        <v>501</v>
      </c>
      <c r="E7" s="5" t="s">
        <v>499</v>
      </c>
      <c r="F7" s="5" t="s">
        <v>677</v>
      </c>
      <c r="G7" s="5">
        <v>3</v>
      </c>
      <c r="H7" s="5">
        <v>6</v>
      </c>
    </row>
    <row r="8" spans="1:8" ht="37.5">
      <c r="A8" s="38" t="s">
        <v>502</v>
      </c>
      <c r="B8" s="5" t="s">
        <v>490</v>
      </c>
      <c r="C8" s="5" t="s">
        <v>128</v>
      </c>
      <c r="D8" s="56" t="s">
        <v>503</v>
      </c>
      <c r="E8" s="5" t="s">
        <v>483</v>
      </c>
      <c r="F8" s="5" t="s">
        <v>488</v>
      </c>
      <c r="G8" s="5">
        <v>1</v>
      </c>
      <c r="H8" s="5">
        <v>10</v>
      </c>
    </row>
    <row r="9" spans="1:8" ht="18.75">
      <c r="A9" s="38" t="s">
        <v>504</v>
      </c>
      <c r="B9" s="5" t="s">
        <v>505</v>
      </c>
      <c r="C9" s="5" t="s">
        <v>128</v>
      </c>
      <c r="D9" s="56" t="s">
        <v>506</v>
      </c>
      <c r="E9" s="5" t="s">
        <v>483</v>
      </c>
      <c r="F9" s="5" t="s">
        <v>25</v>
      </c>
      <c r="G9" s="5">
        <v>1</v>
      </c>
      <c r="H9" s="5">
        <v>20</v>
      </c>
    </row>
    <row r="10" spans="1:8" ht="18.75">
      <c r="A10" s="38" t="s">
        <v>507</v>
      </c>
      <c r="B10" s="5" t="s">
        <v>508</v>
      </c>
      <c r="C10" s="5" t="s">
        <v>486</v>
      </c>
      <c r="D10" s="56" t="s">
        <v>509</v>
      </c>
      <c r="E10" s="5" t="s">
        <v>499</v>
      </c>
      <c r="F10" s="5" t="s">
        <v>49</v>
      </c>
      <c r="G10" s="5">
        <v>1</v>
      </c>
      <c r="H10" s="5">
        <v>25</v>
      </c>
    </row>
    <row r="11" spans="1:8" ht="18.75">
      <c r="A11" s="38" t="s">
        <v>510</v>
      </c>
      <c r="B11" s="5" t="s">
        <v>490</v>
      </c>
      <c r="C11" s="5" t="s">
        <v>128</v>
      </c>
      <c r="D11" s="56" t="s">
        <v>511</v>
      </c>
      <c r="E11" s="5" t="s">
        <v>499</v>
      </c>
      <c r="F11" s="5" t="s">
        <v>512</v>
      </c>
      <c r="G11" s="5">
        <v>1</v>
      </c>
      <c r="H11" s="5">
        <v>30</v>
      </c>
    </row>
    <row r="12" spans="1:8" ht="37.5">
      <c r="A12" s="38" t="s">
        <v>513</v>
      </c>
      <c r="B12" s="5" t="s">
        <v>514</v>
      </c>
      <c r="C12" s="5" t="s">
        <v>128</v>
      </c>
      <c r="D12" s="56" t="s">
        <v>515</v>
      </c>
      <c r="E12" s="5" t="s">
        <v>499</v>
      </c>
      <c r="F12" s="5" t="s">
        <v>680</v>
      </c>
      <c r="G12" s="5">
        <v>2</v>
      </c>
      <c r="H12" s="5">
        <v>50</v>
      </c>
    </row>
    <row r="13" spans="1:8" ht="56.25">
      <c r="A13" s="38" t="s">
        <v>516</v>
      </c>
      <c r="B13" s="5" t="s">
        <v>517</v>
      </c>
      <c r="C13" s="5" t="s">
        <v>486</v>
      </c>
      <c r="D13" s="56" t="s">
        <v>518</v>
      </c>
      <c r="E13" s="5" t="s">
        <v>499</v>
      </c>
      <c r="F13" s="5" t="s">
        <v>681</v>
      </c>
      <c r="G13" s="5">
        <v>2</v>
      </c>
      <c r="H13" s="5">
        <v>100</v>
      </c>
    </row>
    <row r="14" spans="1:8" ht="37.5">
      <c r="A14" s="38" t="s">
        <v>519</v>
      </c>
      <c r="B14" s="5" t="s">
        <v>490</v>
      </c>
      <c r="C14" s="5" t="s">
        <v>486</v>
      </c>
      <c r="D14" s="56" t="s">
        <v>520</v>
      </c>
      <c r="E14" s="56" t="s">
        <v>521</v>
      </c>
      <c r="F14" s="5" t="s">
        <v>512</v>
      </c>
      <c r="G14" s="5">
        <v>1</v>
      </c>
      <c r="H14" s="5">
        <v>200</v>
      </c>
    </row>
    <row r="15" spans="1:8" ht="18.75">
      <c r="A15" s="94" t="s">
        <v>522</v>
      </c>
      <c r="B15" s="94"/>
      <c r="C15" s="94"/>
      <c r="D15" s="94"/>
      <c r="E15" s="94"/>
      <c r="F15" s="94"/>
      <c r="G15" s="94"/>
      <c r="H15" s="94"/>
    </row>
  </sheetData>
  <autoFilter ref="A1:H14"/>
  <mergeCells count="1">
    <mergeCell ref="A15:H15"/>
  </mergeCells>
  <pageMargins left="0.25" right="0.25" top="0.75" bottom="0.75" header="0.51180555555555496" footer="0.51180555555555496"/>
  <pageSetup paperSize="9" scale="67" firstPageNumber="0" orientation="landscape" horizontalDpi="4294967293" verticalDpi="0"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8ED5"/>
    <pageSetUpPr fitToPage="1"/>
  </sheetPr>
  <dimension ref="A1:M21"/>
  <sheetViews>
    <sheetView zoomScaleNormal="100" workbookViewId="0">
      <selection activeCell="J5" sqref="J5"/>
    </sheetView>
  </sheetViews>
  <sheetFormatPr baseColWidth="10" defaultColWidth="9.140625" defaultRowHeight="15"/>
  <cols>
    <col min="1" max="2" width="15.28515625"/>
    <col min="3" max="3" width="3.28515625"/>
    <col min="4" max="5" width="4.140625"/>
    <col min="6" max="6" width="5"/>
    <col min="7" max="7" width="17.140625"/>
    <col min="8" max="8" width="8.42578125"/>
    <col min="9" max="9" width="8.7109375"/>
    <col min="10" max="10" width="13.28515625"/>
    <col min="11" max="1023" width="10.42578125"/>
  </cols>
  <sheetData>
    <row r="1" spans="1:13" ht="23.25">
      <c r="A1" s="1" t="s">
        <v>87</v>
      </c>
      <c r="B1" s="1" t="s">
        <v>461</v>
      </c>
      <c r="C1" s="1" t="s">
        <v>317</v>
      </c>
      <c r="D1" s="1" t="s">
        <v>320</v>
      </c>
      <c r="E1" s="1" t="s">
        <v>325</v>
      </c>
      <c r="F1" s="2"/>
      <c r="G1" s="57" t="s">
        <v>87</v>
      </c>
      <c r="H1" s="14" t="s">
        <v>312</v>
      </c>
      <c r="M1" s="4"/>
    </row>
    <row r="2" spans="1:13" ht="18.75">
      <c r="A2" s="38" t="s">
        <v>523</v>
      </c>
      <c r="B2" s="5" t="s">
        <v>524</v>
      </c>
      <c r="C2" s="5">
        <v>1</v>
      </c>
      <c r="D2" s="5">
        <v>2</v>
      </c>
      <c r="E2" s="5">
        <v>3</v>
      </c>
      <c r="G2" s="58" t="s">
        <v>328</v>
      </c>
      <c r="H2" s="56" t="s">
        <v>317</v>
      </c>
      <c r="M2" s="8"/>
    </row>
    <row r="3" spans="1:13" ht="18.75">
      <c r="A3" s="38" t="s">
        <v>523</v>
      </c>
      <c r="B3" s="5" t="s">
        <v>471</v>
      </c>
      <c r="C3" s="5">
        <v>1</v>
      </c>
      <c r="D3" s="5">
        <v>3</v>
      </c>
      <c r="E3" s="5">
        <v>6</v>
      </c>
      <c r="G3" s="58" t="s">
        <v>99</v>
      </c>
      <c r="H3" s="56" t="s">
        <v>320</v>
      </c>
      <c r="M3" s="8"/>
    </row>
    <row r="4" spans="1:13" ht="18.75">
      <c r="A4" s="38" t="s">
        <v>523</v>
      </c>
      <c r="B4" s="5" t="s">
        <v>467</v>
      </c>
      <c r="C4" s="5">
        <v>1</v>
      </c>
      <c r="D4" s="5">
        <v>2</v>
      </c>
      <c r="E4" s="5">
        <v>4</v>
      </c>
      <c r="G4" s="58" t="s">
        <v>333</v>
      </c>
      <c r="H4" s="56" t="s">
        <v>525</v>
      </c>
      <c r="M4" s="8"/>
    </row>
    <row r="5" spans="1:13" ht="18.75">
      <c r="A5" s="38" t="s">
        <v>523</v>
      </c>
      <c r="B5" s="5" t="s">
        <v>526</v>
      </c>
      <c r="C5" s="5">
        <v>4</v>
      </c>
      <c r="D5" s="5">
        <v>8</v>
      </c>
      <c r="E5" s="5">
        <v>16</v>
      </c>
      <c r="G5" s="58" t="s">
        <v>106</v>
      </c>
      <c r="H5" s="56" t="s">
        <v>320</v>
      </c>
      <c r="M5" s="8"/>
    </row>
    <row r="6" spans="1:13" ht="18.75">
      <c r="A6" s="38" t="s">
        <v>523</v>
      </c>
      <c r="B6" s="5" t="s">
        <v>472</v>
      </c>
      <c r="C6" s="5">
        <v>2</v>
      </c>
      <c r="D6" s="5">
        <v>4</v>
      </c>
      <c r="E6" s="5">
        <v>8</v>
      </c>
      <c r="G6" s="58" t="s">
        <v>103</v>
      </c>
      <c r="H6" s="56" t="s">
        <v>325</v>
      </c>
      <c r="M6" s="8"/>
    </row>
    <row r="7" spans="1:13" ht="18.75">
      <c r="A7" s="38" t="s">
        <v>523</v>
      </c>
      <c r="B7" s="5" t="s">
        <v>527</v>
      </c>
      <c r="C7" s="5">
        <v>1</v>
      </c>
      <c r="D7" s="5">
        <v>2</v>
      </c>
      <c r="E7" s="5">
        <v>4</v>
      </c>
      <c r="G7" s="58" t="s">
        <v>101</v>
      </c>
      <c r="H7" s="56" t="s">
        <v>325</v>
      </c>
      <c r="M7" s="8"/>
    </row>
    <row r="8" spans="1:13" ht="18.75">
      <c r="A8" s="38" t="s">
        <v>528</v>
      </c>
      <c r="B8" s="5" t="s">
        <v>529</v>
      </c>
      <c r="C8" s="5">
        <v>2</v>
      </c>
      <c r="D8" s="5">
        <v>4</v>
      </c>
      <c r="E8" s="5">
        <v>8</v>
      </c>
      <c r="G8" s="58" t="s">
        <v>530</v>
      </c>
      <c r="H8" s="56" t="s">
        <v>317</v>
      </c>
      <c r="M8" s="10"/>
    </row>
    <row r="9" spans="1:13" ht="18.75">
      <c r="A9" s="38" t="s">
        <v>528</v>
      </c>
      <c r="B9" s="5" t="s">
        <v>531</v>
      </c>
      <c r="C9" s="5">
        <v>2</v>
      </c>
      <c r="D9" s="5">
        <v>4</v>
      </c>
      <c r="E9" s="5">
        <v>8</v>
      </c>
      <c r="G9" s="58" t="s">
        <v>532</v>
      </c>
      <c r="H9" s="56" t="s">
        <v>317</v>
      </c>
    </row>
    <row r="10" spans="1:13" ht="18.75">
      <c r="A10" s="38" t="s">
        <v>528</v>
      </c>
      <c r="B10" s="5" t="s">
        <v>533</v>
      </c>
      <c r="C10" s="5">
        <v>1</v>
      </c>
      <c r="D10" s="5">
        <v>3</v>
      </c>
      <c r="E10" s="5">
        <v>6</v>
      </c>
      <c r="G10" s="58" t="s">
        <v>534</v>
      </c>
      <c r="H10" s="56" t="s">
        <v>320</v>
      </c>
    </row>
    <row r="11" spans="1:13" ht="18.75">
      <c r="A11" s="38" t="s">
        <v>528</v>
      </c>
      <c r="B11" s="5" t="s">
        <v>535</v>
      </c>
      <c r="C11" s="5">
        <v>1</v>
      </c>
      <c r="D11" s="5">
        <v>3</v>
      </c>
      <c r="E11" s="5">
        <v>6</v>
      </c>
      <c r="G11" s="58" t="s">
        <v>536</v>
      </c>
      <c r="H11" s="56" t="s">
        <v>320</v>
      </c>
    </row>
    <row r="12" spans="1:13" ht="18.75">
      <c r="A12" s="38" t="s">
        <v>528</v>
      </c>
      <c r="B12" s="5" t="s">
        <v>537</v>
      </c>
      <c r="C12" s="5">
        <v>2</v>
      </c>
      <c r="D12" s="5">
        <v>4</v>
      </c>
      <c r="E12" s="5">
        <v>8</v>
      </c>
      <c r="G12" s="58" t="s">
        <v>538</v>
      </c>
      <c r="H12" s="56" t="s">
        <v>320</v>
      </c>
    </row>
    <row r="13" spans="1:13" ht="18.75">
      <c r="A13" s="38" t="s">
        <v>528</v>
      </c>
      <c r="B13" s="5" t="s">
        <v>539</v>
      </c>
      <c r="C13" s="5">
        <v>2</v>
      </c>
      <c r="D13" s="5">
        <v>4</v>
      </c>
      <c r="E13" s="5">
        <v>8</v>
      </c>
      <c r="G13" s="58" t="s">
        <v>540</v>
      </c>
      <c r="H13" s="56" t="s">
        <v>325</v>
      </c>
    </row>
    <row r="14" spans="1:13" ht="37.5">
      <c r="A14" s="38" t="s">
        <v>528</v>
      </c>
      <c r="B14" s="5" t="s">
        <v>541</v>
      </c>
      <c r="C14" s="5">
        <v>4</v>
      </c>
      <c r="D14" s="5">
        <v>8</v>
      </c>
      <c r="E14" s="5">
        <v>16</v>
      </c>
      <c r="G14" s="58" t="s">
        <v>542</v>
      </c>
      <c r="H14" s="56" t="s">
        <v>325</v>
      </c>
    </row>
    <row r="15" spans="1:13" ht="18.75">
      <c r="A15" s="38" t="s">
        <v>543</v>
      </c>
      <c r="B15" s="5" t="s">
        <v>529</v>
      </c>
      <c r="C15" s="5">
        <v>1</v>
      </c>
      <c r="D15" s="5">
        <v>2</v>
      </c>
      <c r="E15" s="5">
        <v>4</v>
      </c>
      <c r="G15" s="87" t="s">
        <v>544</v>
      </c>
      <c r="H15" s="87"/>
    </row>
    <row r="16" spans="1:13" ht="18.75">
      <c r="A16" s="38" t="s">
        <v>543</v>
      </c>
      <c r="B16" s="5" t="s">
        <v>545</v>
      </c>
      <c r="C16" s="5">
        <v>2</v>
      </c>
      <c r="D16" s="5">
        <v>4</v>
      </c>
      <c r="E16" s="5">
        <v>8</v>
      </c>
    </row>
    <row r="17" spans="1:5" ht="18.75">
      <c r="A17" s="38" t="s">
        <v>543</v>
      </c>
      <c r="B17" s="5" t="s">
        <v>531</v>
      </c>
      <c r="C17" s="5">
        <v>1</v>
      </c>
      <c r="D17" s="5">
        <v>2</v>
      </c>
      <c r="E17" s="5">
        <v>4</v>
      </c>
    </row>
    <row r="18" spans="1:5" ht="18.75">
      <c r="A18" s="38" t="s">
        <v>96</v>
      </c>
      <c r="B18" s="5" t="s">
        <v>529</v>
      </c>
      <c r="C18" s="5">
        <v>2</v>
      </c>
      <c r="D18" s="5">
        <v>4</v>
      </c>
      <c r="E18" s="5">
        <v>8</v>
      </c>
    </row>
    <row r="19" spans="1:5" ht="18.75">
      <c r="A19" s="38" t="s">
        <v>96</v>
      </c>
      <c r="B19" s="5" t="s">
        <v>541</v>
      </c>
      <c r="C19" s="5">
        <v>4</v>
      </c>
      <c r="D19" s="5">
        <v>8</v>
      </c>
      <c r="E19" s="5">
        <v>16</v>
      </c>
    </row>
    <row r="20" spans="1:5" ht="18.75">
      <c r="A20" s="38" t="s">
        <v>96</v>
      </c>
      <c r="B20" s="5" t="s">
        <v>531</v>
      </c>
      <c r="C20" s="5">
        <v>2</v>
      </c>
      <c r="D20" s="5">
        <v>4</v>
      </c>
      <c r="E20" s="5">
        <v>8</v>
      </c>
    </row>
    <row r="21" spans="1:5">
      <c r="A21" s="87" t="s">
        <v>546</v>
      </c>
      <c r="B21" s="87"/>
      <c r="C21" s="87"/>
      <c r="D21" s="87"/>
      <c r="E21" s="87"/>
    </row>
  </sheetData>
  <mergeCells count="2">
    <mergeCell ref="G15:H15"/>
    <mergeCell ref="A21:E21"/>
  </mergeCells>
  <pageMargins left="0.25" right="0.25" top="0.75" bottom="0.75" header="0.51180555555555496" footer="0.51180555555555496"/>
  <pageSetup paperSize="9" firstPageNumber="0" orientation="landscape"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8ED5"/>
    <pageSetUpPr fitToPage="1"/>
  </sheetPr>
  <dimension ref="A1:D13"/>
  <sheetViews>
    <sheetView topLeftCell="A3" zoomScaleNormal="100" workbookViewId="0">
      <selection activeCell="D5" sqref="D5"/>
    </sheetView>
  </sheetViews>
  <sheetFormatPr baseColWidth="10" defaultColWidth="9.140625" defaultRowHeight="15"/>
  <cols>
    <col min="1" max="1" width="22.7109375"/>
    <col min="2" max="2" width="13"/>
    <col min="3" max="3" width="25.7109375"/>
    <col min="4" max="4" width="99.42578125"/>
    <col min="5" max="1025" width="54.7109375"/>
  </cols>
  <sheetData>
    <row r="1" spans="1:4" ht="23.25">
      <c r="A1" s="1" t="s">
        <v>1</v>
      </c>
      <c r="B1" s="1" t="s">
        <v>547</v>
      </c>
      <c r="C1" s="1" t="s">
        <v>548</v>
      </c>
      <c r="D1" s="1" t="s">
        <v>85</v>
      </c>
    </row>
    <row r="2" spans="1:4" ht="37.5">
      <c r="A2" s="59" t="s">
        <v>549</v>
      </c>
      <c r="B2" s="60">
        <v>2</v>
      </c>
      <c r="C2" s="60" t="s">
        <v>550</v>
      </c>
      <c r="D2" s="61" t="s">
        <v>551</v>
      </c>
    </row>
    <row r="3" spans="1:4" ht="37.5">
      <c r="A3" s="59" t="s">
        <v>552</v>
      </c>
      <c r="B3" s="60">
        <v>3</v>
      </c>
      <c r="C3" s="60" t="s">
        <v>553</v>
      </c>
      <c r="D3" s="61" t="s">
        <v>554</v>
      </c>
    </row>
    <row r="4" spans="1:4" ht="56.25">
      <c r="A4" s="59" t="s">
        <v>555</v>
      </c>
      <c r="B4" s="60">
        <v>2</v>
      </c>
      <c r="C4" s="60" t="s">
        <v>550</v>
      </c>
      <c r="D4" s="61" t="s">
        <v>556</v>
      </c>
    </row>
    <row r="5" spans="1:4" ht="37.5">
      <c r="A5" s="59" t="s">
        <v>557</v>
      </c>
      <c r="B5" s="60">
        <v>2</v>
      </c>
      <c r="C5" s="60" t="s">
        <v>550</v>
      </c>
      <c r="D5" s="61" t="s">
        <v>558</v>
      </c>
    </row>
    <row r="6" spans="1:4" ht="37.5">
      <c r="A6" s="59" t="s">
        <v>559</v>
      </c>
      <c r="B6" s="60">
        <v>2</v>
      </c>
      <c r="C6" s="60" t="s">
        <v>560</v>
      </c>
      <c r="D6" s="61" t="s">
        <v>561</v>
      </c>
    </row>
    <row r="7" spans="1:4" ht="18.75">
      <c r="A7" s="59" t="s">
        <v>562</v>
      </c>
      <c r="B7" s="60">
        <v>1</v>
      </c>
      <c r="C7" s="60" t="s">
        <v>550</v>
      </c>
      <c r="D7" s="61" t="s">
        <v>563</v>
      </c>
    </row>
    <row r="8" spans="1:4" ht="18.75">
      <c r="A8" s="59" t="s">
        <v>238</v>
      </c>
      <c r="B8" s="60">
        <v>1</v>
      </c>
      <c r="C8" s="60" t="s">
        <v>550</v>
      </c>
      <c r="D8" s="61" t="s">
        <v>564</v>
      </c>
    </row>
    <row r="9" spans="1:4" ht="93.75">
      <c r="A9" s="59" t="s">
        <v>565</v>
      </c>
      <c r="B9" s="62" t="s">
        <v>566</v>
      </c>
      <c r="C9" s="62" t="s">
        <v>550</v>
      </c>
      <c r="D9" s="61" t="s">
        <v>567</v>
      </c>
    </row>
    <row r="10" spans="1:4" ht="56.25">
      <c r="A10" s="59" t="s">
        <v>568</v>
      </c>
      <c r="B10" s="60">
        <v>1</v>
      </c>
      <c r="C10" s="60" t="s">
        <v>569</v>
      </c>
      <c r="D10" s="61" t="s">
        <v>570</v>
      </c>
    </row>
    <row r="11" spans="1:4" ht="37.5">
      <c r="A11" s="59" t="s">
        <v>571</v>
      </c>
      <c r="B11" s="60">
        <v>1</v>
      </c>
      <c r="C11" s="60"/>
      <c r="D11" s="61" t="s">
        <v>572</v>
      </c>
    </row>
    <row r="12" spans="1:4" ht="37.5">
      <c r="A12" s="59" t="s">
        <v>573</v>
      </c>
      <c r="B12" s="60">
        <v>1</v>
      </c>
      <c r="C12" s="60"/>
      <c r="D12" s="61" t="s">
        <v>574</v>
      </c>
    </row>
    <row r="13" spans="1:4" ht="18.75">
      <c r="A13" s="94" t="s">
        <v>575</v>
      </c>
      <c r="B13" s="94"/>
      <c r="C13" s="94"/>
      <c r="D13" s="94"/>
    </row>
  </sheetData>
  <mergeCells count="1">
    <mergeCell ref="A13:D13"/>
  </mergeCells>
  <pageMargins left="0.25" right="0.25" top="0.75" bottom="0.75" header="0.51180555555555496" footer="0.51180555555555496"/>
  <pageSetup paperSize="9" scale="88" firstPageNumber="0" orientation="landscape" horizontalDpi="4294967293"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558ED5"/>
    <pageSetUpPr fitToPage="1"/>
  </sheetPr>
  <dimension ref="A1:AMK15"/>
  <sheetViews>
    <sheetView topLeftCell="A7" zoomScaleNormal="100" workbookViewId="0">
      <selection activeCell="A2" sqref="A2"/>
    </sheetView>
  </sheetViews>
  <sheetFormatPr baseColWidth="10" defaultColWidth="9.140625" defaultRowHeight="15"/>
  <cols>
    <col min="1" max="1" width="23.7109375" style="63"/>
    <col min="2" max="2" width="21.28515625" style="63"/>
    <col min="3" max="3" width="79.28515625" style="63"/>
    <col min="4" max="4" width="16.42578125" style="63"/>
    <col min="5" max="1025" width="31.140625" style="63"/>
  </cols>
  <sheetData>
    <row r="1" spans="1:4" ht="23.25">
      <c r="A1" s="3" t="s">
        <v>1</v>
      </c>
      <c r="B1" s="3" t="s">
        <v>87</v>
      </c>
      <c r="C1" s="3" t="s">
        <v>482</v>
      </c>
      <c r="D1" s="3" t="s">
        <v>576</v>
      </c>
    </row>
    <row r="2" spans="1:4" ht="56.25">
      <c r="A2" s="59" t="s">
        <v>577</v>
      </c>
      <c r="B2" s="7" t="s">
        <v>549</v>
      </c>
      <c r="C2" s="61" t="s">
        <v>578</v>
      </c>
      <c r="D2" s="64" t="s">
        <v>579</v>
      </c>
    </row>
    <row r="3" spans="1:4" ht="37.5">
      <c r="A3" s="59" t="s">
        <v>580</v>
      </c>
      <c r="B3" s="7" t="s">
        <v>549</v>
      </c>
      <c r="C3" s="61" t="s">
        <v>581</v>
      </c>
      <c r="D3" s="64" t="s">
        <v>582</v>
      </c>
    </row>
    <row r="4" spans="1:4" ht="37.5">
      <c r="A4" s="59" t="s">
        <v>583</v>
      </c>
      <c r="B4" s="7" t="s">
        <v>549</v>
      </c>
      <c r="C4" s="61" t="s">
        <v>584</v>
      </c>
      <c r="D4" s="64" t="s">
        <v>585</v>
      </c>
    </row>
    <row r="5" spans="1:4" ht="18.75">
      <c r="A5" s="59" t="s">
        <v>586</v>
      </c>
      <c r="B5" s="7" t="s">
        <v>272</v>
      </c>
      <c r="C5" s="61" t="s">
        <v>587</v>
      </c>
      <c r="D5" s="64" t="s">
        <v>588</v>
      </c>
    </row>
    <row r="6" spans="1:4" ht="56.25">
      <c r="A6" s="59" t="s">
        <v>589</v>
      </c>
      <c r="B6" s="7" t="s">
        <v>590</v>
      </c>
      <c r="C6" s="61" t="s">
        <v>591</v>
      </c>
      <c r="D6" s="64" t="s">
        <v>592</v>
      </c>
    </row>
    <row r="7" spans="1:4" ht="56.25">
      <c r="A7" s="59" t="s">
        <v>593</v>
      </c>
      <c r="B7" s="7" t="s">
        <v>557</v>
      </c>
      <c r="C7" s="61" t="s">
        <v>594</v>
      </c>
      <c r="D7" s="64" t="s">
        <v>595</v>
      </c>
    </row>
    <row r="8" spans="1:4" ht="56.25">
      <c r="A8" s="59" t="s">
        <v>596</v>
      </c>
      <c r="B8" s="7" t="s">
        <v>565</v>
      </c>
      <c r="C8" s="61" t="s">
        <v>597</v>
      </c>
      <c r="D8" s="64" t="s">
        <v>585</v>
      </c>
    </row>
    <row r="9" spans="1:4" ht="18.75">
      <c r="A9" s="59" t="s">
        <v>598</v>
      </c>
      <c r="B9" s="7" t="s">
        <v>568</v>
      </c>
      <c r="C9" s="61" t="s">
        <v>599</v>
      </c>
      <c r="D9" s="64" t="s">
        <v>600</v>
      </c>
    </row>
    <row r="10" spans="1:4" ht="18.75">
      <c r="A10" s="59" t="s">
        <v>601</v>
      </c>
      <c r="B10" s="7" t="s">
        <v>602</v>
      </c>
      <c r="C10" s="61" t="s">
        <v>603</v>
      </c>
      <c r="D10" s="64" t="s">
        <v>604</v>
      </c>
    </row>
    <row r="11" spans="1:4" ht="37.5">
      <c r="A11" s="59" t="s">
        <v>605</v>
      </c>
      <c r="B11" s="7" t="s">
        <v>606</v>
      </c>
      <c r="C11" s="61" t="s">
        <v>607</v>
      </c>
      <c r="D11" s="64" t="s">
        <v>600</v>
      </c>
    </row>
    <row r="12" spans="1:4" ht="37.5">
      <c r="A12" s="59" t="s">
        <v>608</v>
      </c>
      <c r="B12" s="7" t="s">
        <v>573</v>
      </c>
      <c r="C12" s="61" t="s">
        <v>609</v>
      </c>
      <c r="D12" s="64" t="s">
        <v>610</v>
      </c>
    </row>
    <row r="13" spans="1:4" ht="37.5">
      <c r="A13" s="59" t="s">
        <v>611</v>
      </c>
      <c r="B13" s="7" t="s">
        <v>573</v>
      </c>
      <c r="C13" s="61" t="s">
        <v>612</v>
      </c>
      <c r="D13" s="64" t="s">
        <v>595</v>
      </c>
    </row>
    <row r="14" spans="1:4" ht="18.75">
      <c r="A14" s="59" t="s">
        <v>613</v>
      </c>
      <c r="B14" s="7" t="s">
        <v>573</v>
      </c>
      <c r="C14" s="61" t="s">
        <v>614</v>
      </c>
      <c r="D14" s="64" t="s">
        <v>615</v>
      </c>
    </row>
    <row r="15" spans="1:4" ht="15.75" customHeight="1">
      <c r="A15" s="94" t="s">
        <v>616</v>
      </c>
      <c r="B15" s="94"/>
      <c r="C15" s="94"/>
      <c r="D15" s="94"/>
    </row>
  </sheetData>
  <mergeCells count="1">
    <mergeCell ref="A15:D15"/>
  </mergeCells>
  <pageMargins left="0.25" right="0.25" top="0.75" bottom="0.75" header="0.51180555555555496" footer="0.51180555555555496"/>
  <pageSetup paperSize="9" scale="95" firstPageNumber="0" orientation="landscape" horizontalDpi="4294967293"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46C0A"/>
    <pageSetUpPr fitToPage="1"/>
  </sheetPr>
  <dimension ref="A1:E33"/>
  <sheetViews>
    <sheetView zoomScaleNormal="100" workbookViewId="0">
      <pane xSplit="4" ySplit="2" topLeftCell="E21" activePane="bottomRight" state="frozenSplit"/>
      <selection pane="topRight" activeCell="E1" sqref="E1"/>
      <selection pane="bottomLeft" activeCell="A3" sqref="A3"/>
      <selection pane="bottomRight" activeCell="E13" sqref="E13"/>
    </sheetView>
  </sheetViews>
  <sheetFormatPr baseColWidth="10" defaultColWidth="9.140625" defaultRowHeight="15"/>
  <cols>
    <col min="1" max="2" width="4.7109375" bestFit="1" customWidth="1"/>
    <col min="3" max="4" width="5.28515625" bestFit="1" customWidth="1"/>
    <col min="5" max="5" width="116.7109375" customWidth="1"/>
    <col min="6" max="1028" width="10.42578125"/>
  </cols>
  <sheetData>
    <row r="1" spans="1:5" ht="21">
      <c r="A1" s="98" t="s">
        <v>647</v>
      </c>
      <c r="B1" s="99"/>
      <c r="C1" s="96" t="s">
        <v>648</v>
      </c>
      <c r="D1" s="97"/>
      <c r="E1" s="100" t="s">
        <v>650</v>
      </c>
    </row>
    <row r="2" spans="1:5" ht="21" customHeight="1">
      <c r="A2" s="66" t="s">
        <v>649</v>
      </c>
      <c r="B2" s="66" t="s">
        <v>77</v>
      </c>
      <c r="C2" s="67" t="s">
        <v>649</v>
      </c>
      <c r="D2" s="68" t="s">
        <v>77</v>
      </c>
      <c r="E2" s="101"/>
    </row>
    <row r="3" spans="1:5" ht="15.75">
      <c r="A3" s="69">
        <v>0</v>
      </c>
      <c r="B3" s="69">
        <v>65</v>
      </c>
      <c r="C3" s="70">
        <f>-356+A3</f>
        <v>-356</v>
      </c>
      <c r="D3" s="71">
        <f>-356+B3</f>
        <v>-291</v>
      </c>
      <c r="E3" s="65" t="s">
        <v>617</v>
      </c>
    </row>
    <row r="4" spans="1:5" ht="15.75">
      <c r="A4" s="69">
        <v>65</v>
      </c>
      <c r="B4" s="69">
        <v>75</v>
      </c>
      <c r="C4" s="70">
        <f t="shared" ref="C4:C32" si="0">-356+A4</f>
        <v>-291</v>
      </c>
      <c r="D4" s="71">
        <f t="shared" ref="D4:D32" si="1">-356+B4</f>
        <v>-281</v>
      </c>
      <c r="E4" s="65" t="s">
        <v>618</v>
      </c>
    </row>
    <row r="5" spans="1:5" ht="15.75">
      <c r="A5" s="69">
        <v>75</v>
      </c>
      <c r="B5" s="69">
        <v>85</v>
      </c>
      <c r="C5" s="70">
        <f t="shared" si="0"/>
        <v>-281</v>
      </c>
      <c r="D5" s="71">
        <f t="shared" si="1"/>
        <v>-271</v>
      </c>
      <c r="E5" s="65" t="s">
        <v>619</v>
      </c>
    </row>
    <row r="6" spans="1:5" ht="15.75">
      <c r="A6" s="69">
        <v>85</v>
      </c>
      <c r="B6" s="69">
        <v>108</v>
      </c>
      <c r="C6" s="70">
        <f t="shared" si="0"/>
        <v>-271</v>
      </c>
      <c r="D6" s="71">
        <f t="shared" si="1"/>
        <v>-248</v>
      </c>
      <c r="E6" s="65" t="s">
        <v>620</v>
      </c>
    </row>
    <row r="7" spans="1:5" ht="15.75">
      <c r="A7" s="69">
        <v>108</v>
      </c>
      <c r="B7" s="69">
        <v>138</v>
      </c>
      <c r="C7" s="70">
        <f t="shared" si="0"/>
        <v>-248</v>
      </c>
      <c r="D7" s="71">
        <f t="shared" si="1"/>
        <v>-218</v>
      </c>
      <c r="E7" s="65" t="s">
        <v>621</v>
      </c>
    </row>
    <row r="8" spans="1:5" ht="15.75">
      <c r="A8" s="69">
        <v>138</v>
      </c>
      <c r="B8" s="69">
        <v>164</v>
      </c>
      <c r="C8" s="70">
        <f t="shared" si="0"/>
        <v>-218</v>
      </c>
      <c r="D8" s="71">
        <f t="shared" si="1"/>
        <v>-192</v>
      </c>
      <c r="E8" s="65" t="s">
        <v>622</v>
      </c>
    </row>
    <row r="9" spans="1:5" ht="15.75">
      <c r="A9" s="69">
        <v>154</v>
      </c>
      <c r="B9" s="69">
        <v>154</v>
      </c>
      <c r="C9" s="70">
        <f t="shared" si="0"/>
        <v>-202</v>
      </c>
      <c r="D9" s="71">
        <f t="shared" si="1"/>
        <v>-202</v>
      </c>
      <c r="E9" s="65" t="s">
        <v>653</v>
      </c>
    </row>
    <row r="10" spans="1:5" ht="15.75">
      <c r="A10" s="69">
        <v>164</v>
      </c>
      <c r="B10" s="69">
        <v>169</v>
      </c>
      <c r="C10" s="70">
        <f t="shared" si="0"/>
        <v>-192</v>
      </c>
      <c r="D10" s="71">
        <f t="shared" si="1"/>
        <v>-187</v>
      </c>
      <c r="E10" s="65" t="s">
        <v>623</v>
      </c>
    </row>
    <row r="11" spans="1:5" ht="15.75">
      <c r="A11" s="69">
        <v>169</v>
      </c>
      <c r="B11" s="69">
        <v>209</v>
      </c>
      <c r="C11" s="70">
        <f t="shared" si="0"/>
        <v>-187</v>
      </c>
      <c r="D11" s="71">
        <f t="shared" si="1"/>
        <v>-147</v>
      </c>
      <c r="E11" s="65" t="s">
        <v>624</v>
      </c>
    </row>
    <row r="12" spans="1:5" ht="15.75">
      <c r="A12" s="69">
        <v>209</v>
      </c>
      <c r="B12" s="69">
        <v>234</v>
      </c>
      <c r="C12" s="70">
        <f t="shared" si="0"/>
        <v>-147</v>
      </c>
      <c r="D12" s="71">
        <f t="shared" si="1"/>
        <v>-122</v>
      </c>
      <c r="E12" s="65" t="s">
        <v>625</v>
      </c>
    </row>
    <row r="13" spans="1:5" ht="31.5">
      <c r="A13" s="69">
        <v>234</v>
      </c>
      <c r="B13" s="69">
        <v>267</v>
      </c>
      <c r="C13" s="70">
        <f t="shared" si="0"/>
        <v>-122</v>
      </c>
      <c r="D13" s="71">
        <f t="shared" si="1"/>
        <v>-89</v>
      </c>
      <c r="E13" s="65" t="s">
        <v>626</v>
      </c>
    </row>
    <row r="14" spans="1:5" ht="31.5">
      <c r="A14" s="69">
        <v>230</v>
      </c>
      <c r="B14" s="69">
        <v>269</v>
      </c>
      <c r="C14" s="70">
        <f t="shared" si="0"/>
        <v>-126</v>
      </c>
      <c r="D14" s="71">
        <f t="shared" si="1"/>
        <v>-87</v>
      </c>
      <c r="E14" s="65" t="s">
        <v>654</v>
      </c>
    </row>
    <row r="15" spans="1:5" ht="15.75">
      <c r="A15" s="69">
        <v>267</v>
      </c>
      <c r="B15" s="69">
        <v>291</v>
      </c>
      <c r="C15" s="70">
        <f t="shared" si="0"/>
        <v>-89</v>
      </c>
      <c r="D15" s="71">
        <f t="shared" si="1"/>
        <v>-65</v>
      </c>
      <c r="E15" s="65" t="s">
        <v>627</v>
      </c>
    </row>
    <row r="16" spans="1:5" ht="31.5">
      <c r="A16" s="69">
        <v>291</v>
      </c>
      <c r="B16" s="69">
        <v>334</v>
      </c>
      <c r="C16" s="70">
        <f t="shared" si="0"/>
        <v>-65</v>
      </c>
      <c r="D16" s="71">
        <f t="shared" si="1"/>
        <v>-22</v>
      </c>
      <c r="E16" s="65" t="s">
        <v>628</v>
      </c>
    </row>
    <row r="17" spans="1:5" ht="15.75">
      <c r="A17" s="69">
        <v>334</v>
      </c>
      <c r="B17" s="69">
        <v>360</v>
      </c>
      <c r="C17" s="70">
        <f t="shared" si="0"/>
        <v>-22</v>
      </c>
      <c r="D17" s="71">
        <f t="shared" si="1"/>
        <v>4</v>
      </c>
      <c r="E17" s="65" t="s">
        <v>629</v>
      </c>
    </row>
    <row r="18" spans="1:5" ht="31.5">
      <c r="A18" s="69">
        <v>361</v>
      </c>
      <c r="B18" s="69">
        <v>393</v>
      </c>
      <c r="C18" s="70">
        <f t="shared" si="0"/>
        <v>5</v>
      </c>
      <c r="D18" s="71">
        <f t="shared" si="1"/>
        <v>37</v>
      </c>
      <c r="E18" s="65" t="s">
        <v>630</v>
      </c>
    </row>
    <row r="19" spans="1:5" ht="15.75">
      <c r="A19" s="69">
        <v>393</v>
      </c>
      <c r="B19" s="69">
        <v>394</v>
      </c>
      <c r="C19" s="70">
        <f t="shared" si="0"/>
        <v>37</v>
      </c>
      <c r="D19" s="71">
        <f t="shared" si="1"/>
        <v>38</v>
      </c>
      <c r="E19" s="65" t="s">
        <v>631</v>
      </c>
    </row>
    <row r="20" spans="1:5" ht="31.5">
      <c r="A20" s="69">
        <v>395</v>
      </c>
      <c r="B20" s="69">
        <v>420</v>
      </c>
      <c r="C20" s="70">
        <f t="shared" si="0"/>
        <v>39</v>
      </c>
      <c r="D20" s="71">
        <f t="shared" si="1"/>
        <v>64</v>
      </c>
      <c r="E20" s="65" t="s">
        <v>632</v>
      </c>
    </row>
    <row r="21" spans="1:5" ht="63">
      <c r="A21" s="69">
        <v>420</v>
      </c>
      <c r="B21" s="69">
        <v>485</v>
      </c>
      <c r="C21" s="70">
        <f t="shared" si="0"/>
        <v>64</v>
      </c>
      <c r="D21" s="71">
        <f t="shared" si="1"/>
        <v>129</v>
      </c>
      <c r="E21" s="65" t="s">
        <v>657</v>
      </c>
    </row>
    <row r="22" spans="1:5" ht="15.75">
      <c r="A22" s="69">
        <v>485</v>
      </c>
      <c r="B22" s="69">
        <v>523</v>
      </c>
      <c r="C22" s="70">
        <f t="shared" si="0"/>
        <v>129</v>
      </c>
      <c r="D22" s="71">
        <f t="shared" si="1"/>
        <v>167</v>
      </c>
      <c r="E22" s="65" t="s">
        <v>633</v>
      </c>
    </row>
    <row r="23" spans="1:5" ht="31.5">
      <c r="A23" s="69">
        <v>523</v>
      </c>
      <c r="B23" s="69">
        <v>598</v>
      </c>
      <c r="C23" s="70">
        <f t="shared" si="0"/>
        <v>167</v>
      </c>
      <c r="D23" s="71">
        <f t="shared" si="1"/>
        <v>242</v>
      </c>
      <c r="E23" s="65" t="s">
        <v>634</v>
      </c>
    </row>
    <row r="24" spans="1:5" ht="15.75">
      <c r="A24" s="69">
        <v>602</v>
      </c>
      <c r="B24" s="69">
        <v>602</v>
      </c>
      <c r="C24" s="70">
        <f t="shared" si="0"/>
        <v>246</v>
      </c>
      <c r="D24" s="71">
        <f t="shared" si="1"/>
        <v>246</v>
      </c>
      <c r="E24" s="65" t="s">
        <v>656</v>
      </c>
    </row>
    <row r="25" spans="1:5" ht="31.5">
      <c r="A25" s="69">
        <v>598</v>
      </c>
      <c r="B25" s="69">
        <v>630</v>
      </c>
      <c r="C25" s="70">
        <f t="shared" si="0"/>
        <v>242</v>
      </c>
      <c r="D25" s="71">
        <f t="shared" si="1"/>
        <v>274</v>
      </c>
      <c r="E25" s="65" t="s">
        <v>635</v>
      </c>
    </row>
    <row r="26" spans="1:5" ht="15.75">
      <c r="A26" s="69">
        <v>630</v>
      </c>
      <c r="B26" s="69">
        <v>663</v>
      </c>
      <c r="C26" s="70">
        <f t="shared" si="0"/>
        <v>274</v>
      </c>
      <c r="D26" s="71">
        <f t="shared" si="1"/>
        <v>307</v>
      </c>
      <c r="E26" s="65" t="s">
        <v>636</v>
      </c>
    </row>
    <row r="27" spans="1:5" ht="31.5">
      <c r="A27" s="69">
        <v>663</v>
      </c>
      <c r="B27" s="69">
        <v>703</v>
      </c>
      <c r="C27" s="70">
        <f t="shared" si="0"/>
        <v>307</v>
      </c>
      <c r="D27" s="71">
        <f t="shared" si="1"/>
        <v>347</v>
      </c>
      <c r="E27" s="65" t="s">
        <v>652</v>
      </c>
    </row>
    <row r="28" spans="1:5" ht="15.75">
      <c r="A28" s="69">
        <v>703</v>
      </c>
      <c r="B28" s="69">
        <v>703</v>
      </c>
      <c r="C28" s="70">
        <f t="shared" si="0"/>
        <v>347</v>
      </c>
      <c r="D28" s="71">
        <f t="shared" si="1"/>
        <v>347</v>
      </c>
      <c r="E28" s="65" t="s">
        <v>655</v>
      </c>
    </row>
    <row r="29" spans="1:5" ht="15.75">
      <c r="A29" s="69">
        <v>704</v>
      </c>
      <c r="B29" s="69">
        <v>704</v>
      </c>
      <c r="C29" s="70">
        <f t="shared" si="0"/>
        <v>348</v>
      </c>
      <c r="D29" s="71">
        <f t="shared" si="1"/>
        <v>348</v>
      </c>
      <c r="E29" s="65" t="s">
        <v>651</v>
      </c>
    </row>
    <row r="30" spans="1:5" ht="47.25">
      <c r="A30" s="69">
        <v>705</v>
      </c>
      <c r="B30" s="69">
        <v>745</v>
      </c>
      <c r="C30" s="70">
        <f t="shared" si="0"/>
        <v>349</v>
      </c>
      <c r="D30" s="71">
        <f t="shared" si="1"/>
        <v>389</v>
      </c>
      <c r="E30" s="65" t="s">
        <v>637</v>
      </c>
    </row>
    <row r="31" spans="1:5" ht="15.75">
      <c r="A31" s="69">
        <v>735</v>
      </c>
      <c r="B31" s="69">
        <v>735</v>
      </c>
      <c r="C31" s="70">
        <f t="shared" si="0"/>
        <v>379</v>
      </c>
      <c r="D31" s="71">
        <f t="shared" si="1"/>
        <v>379</v>
      </c>
      <c r="E31" s="65" t="s">
        <v>638</v>
      </c>
    </row>
    <row r="32" spans="1:5" ht="31.5">
      <c r="A32" s="69">
        <v>749</v>
      </c>
      <c r="B32" s="69">
        <v>749</v>
      </c>
      <c r="C32" s="70">
        <f t="shared" si="0"/>
        <v>393</v>
      </c>
      <c r="D32" s="71">
        <f t="shared" si="1"/>
        <v>393</v>
      </c>
      <c r="E32" s="65" t="s">
        <v>639</v>
      </c>
    </row>
    <row r="33" spans="1:5" ht="15.75">
      <c r="A33" s="95" t="s">
        <v>640</v>
      </c>
      <c r="B33" s="95"/>
      <c r="C33" s="95"/>
      <c r="D33" s="95"/>
      <c r="E33" s="95"/>
    </row>
  </sheetData>
  <mergeCells count="4">
    <mergeCell ref="A33:E33"/>
    <mergeCell ref="C1:D1"/>
    <mergeCell ref="A1:B1"/>
    <mergeCell ref="E1:E2"/>
  </mergeCells>
  <pageMargins left="0.25" right="0.25" top="0.75" bottom="0.75" header="0.51180555555555496" footer="0.51180555555555496"/>
  <pageSetup paperSize="9" firstPageNumber="0" fitToHeight="0" orientation="landscape" horizontalDpi="4294967293" verticalDpi="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77933C"/>
  </sheetPr>
  <dimension ref="A1:AMI38"/>
  <sheetViews>
    <sheetView zoomScaleNormal="100" workbookViewId="0">
      <selection activeCell="G10" sqref="A9:G10"/>
    </sheetView>
  </sheetViews>
  <sheetFormatPr baseColWidth="10" defaultColWidth="9.140625" defaultRowHeight="15"/>
  <cols>
    <col min="1" max="1" width="28.7109375" style="12" customWidth="1"/>
    <col min="2" max="2" width="9.5703125" style="12"/>
    <col min="3" max="3" width="6.42578125" style="12"/>
    <col min="4" max="4" width="28.28515625" style="12"/>
    <col min="5" max="5" width="5.42578125" style="12"/>
    <col min="6" max="6" width="6.42578125" style="12"/>
    <col min="7" max="7" width="26.140625" style="12" bestFit="1" customWidth="1"/>
    <col min="8" max="8" width="8.42578125" style="12"/>
    <col min="9" max="9" width="8.7109375" style="12"/>
    <col min="10" max="10" width="13.140625" style="12"/>
    <col min="11" max="11" width="5.7109375" style="12" customWidth="1"/>
    <col min="12" max="14" width="12.5703125" style="12" customWidth="1"/>
    <col min="15" max="1023" width="34.85546875" style="12"/>
  </cols>
  <sheetData>
    <row r="1" spans="1:1023" ht="23.25">
      <c r="A1" s="13" t="s">
        <v>85</v>
      </c>
      <c r="B1" s="14" t="s">
        <v>74</v>
      </c>
      <c r="D1" s="88" t="s">
        <v>86</v>
      </c>
      <c r="E1" s="88"/>
      <c r="G1" s="3" t="s">
        <v>87</v>
      </c>
      <c r="H1" s="3" t="s">
        <v>88</v>
      </c>
      <c r="I1" s="15" t="s">
        <v>89</v>
      </c>
      <c r="J1" s="16" t="s">
        <v>90</v>
      </c>
    </row>
    <row r="2" spans="1:1023" ht="37.5">
      <c r="A2" s="17" t="s">
        <v>91</v>
      </c>
      <c r="B2" s="18">
        <v>1000</v>
      </c>
      <c r="D2" s="19" t="s">
        <v>92</v>
      </c>
      <c r="E2" s="19" t="s">
        <v>93</v>
      </c>
      <c r="G2" s="7" t="s">
        <v>94</v>
      </c>
      <c r="H2" s="7">
        <v>0.5</v>
      </c>
      <c r="I2" s="7">
        <v>30</v>
      </c>
      <c r="J2" s="7">
        <f t="shared" ref="J2:J5" si="0">I2*H2</f>
        <v>15</v>
      </c>
    </row>
    <row r="3" spans="1:1023" ht="18.75">
      <c r="A3" s="21" t="s">
        <v>95</v>
      </c>
      <c r="B3" s="18">
        <v>500</v>
      </c>
      <c r="D3" s="22">
        <v>600</v>
      </c>
      <c r="E3" s="22">
        <v>28</v>
      </c>
      <c r="G3" s="7" t="s">
        <v>96</v>
      </c>
      <c r="H3" s="7">
        <v>1.5</v>
      </c>
      <c r="I3" s="7">
        <v>20</v>
      </c>
      <c r="J3" s="7">
        <f t="shared" si="0"/>
        <v>30</v>
      </c>
    </row>
    <row r="4" spans="1:1023" s="86" customFormat="1" ht="27" customHeight="1">
      <c r="A4" s="81" t="s">
        <v>97</v>
      </c>
      <c r="B4" s="82">
        <v>2000</v>
      </c>
      <c r="C4" s="83"/>
      <c r="D4" s="84" t="s">
        <v>98</v>
      </c>
      <c r="E4" s="85"/>
      <c r="F4" s="83"/>
      <c r="G4" s="77" t="s">
        <v>665</v>
      </c>
      <c r="H4" s="7">
        <v>4.5</v>
      </c>
      <c r="I4" s="7">
        <v>20</v>
      </c>
      <c r="J4" s="7">
        <f t="shared" si="0"/>
        <v>90</v>
      </c>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c r="CV4" s="83"/>
      <c r="CW4" s="83"/>
      <c r="CX4" s="83"/>
      <c r="CY4" s="83"/>
      <c r="CZ4" s="83"/>
      <c r="DA4" s="83"/>
      <c r="DB4" s="83"/>
      <c r="DC4" s="83"/>
      <c r="DD4" s="83"/>
      <c r="DE4" s="83"/>
      <c r="DF4" s="83"/>
      <c r="DG4" s="83"/>
      <c r="DH4" s="83"/>
      <c r="DI4" s="83"/>
      <c r="DJ4" s="83"/>
      <c r="DK4" s="83"/>
      <c r="DL4" s="83"/>
      <c r="DM4" s="83"/>
      <c r="DN4" s="83"/>
      <c r="DO4" s="83"/>
      <c r="DP4" s="83"/>
      <c r="DQ4" s="83"/>
      <c r="DR4" s="83"/>
      <c r="DS4" s="83"/>
      <c r="DT4" s="83"/>
      <c r="DU4" s="83"/>
      <c r="DV4" s="83"/>
      <c r="DW4" s="83"/>
      <c r="DX4" s="83"/>
      <c r="DY4" s="83"/>
      <c r="DZ4" s="83"/>
      <c r="EA4" s="83"/>
      <c r="EB4" s="83"/>
      <c r="EC4" s="83"/>
      <c r="ED4" s="83"/>
      <c r="EE4" s="83"/>
      <c r="EF4" s="83"/>
      <c r="EG4" s="83"/>
      <c r="EH4" s="83"/>
      <c r="EI4" s="83"/>
      <c r="EJ4" s="83"/>
      <c r="EK4" s="83"/>
      <c r="EL4" s="83"/>
      <c r="EM4" s="83"/>
      <c r="EN4" s="83"/>
      <c r="EO4" s="83"/>
      <c r="EP4" s="83"/>
      <c r="EQ4" s="83"/>
      <c r="ER4" s="83"/>
      <c r="ES4" s="83"/>
      <c r="ET4" s="83"/>
      <c r="EU4" s="83"/>
      <c r="EV4" s="83"/>
      <c r="EW4" s="83"/>
      <c r="EX4" s="83"/>
      <c r="EY4" s="83"/>
      <c r="EZ4" s="83"/>
      <c r="FA4" s="83"/>
      <c r="FB4" s="83"/>
      <c r="FC4" s="83"/>
      <c r="FD4" s="83"/>
      <c r="FE4" s="83"/>
      <c r="FF4" s="83"/>
      <c r="FG4" s="83"/>
      <c r="FH4" s="83"/>
      <c r="FI4" s="83"/>
      <c r="FJ4" s="83"/>
      <c r="FK4" s="83"/>
      <c r="FL4" s="83"/>
      <c r="FM4" s="83"/>
      <c r="FN4" s="83"/>
      <c r="FO4" s="83"/>
      <c r="FP4" s="83"/>
      <c r="FQ4" s="83"/>
      <c r="FR4" s="83"/>
      <c r="FS4" s="83"/>
      <c r="FT4" s="83"/>
      <c r="FU4" s="83"/>
      <c r="FV4" s="83"/>
      <c r="FW4" s="83"/>
      <c r="FX4" s="83"/>
      <c r="FY4" s="83"/>
      <c r="FZ4" s="83"/>
      <c r="GA4" s="83"/>
      <c r="GB4" s="83"/>
      <c r="GC4" s="83"/>
      <c r="GD4" s="83"/>
      <c r="GE4" s="83"/>
      <c r="GF4" s="83"/>
      <c r="GG4" s="83"/>
      <c r="GH4" s="83"/>
      <c r="GI4" s="83"/>
      <c r="GJ4" s="83"/>
      <c r="GK4" s="83"/>
      <c r="GL4" s="83"/>
      <c r="GM4" s="83"/>
      <c r="GN4" s="83"/>
      <c r="GO4" s="83"/>
      <c r="GP4" s="83"/>
      <c r="GQ4" s="83"/>
      <c r="GR4" s="83"/>
      <c r="GS4" s="83"/>
      <c r="GT4" s="83"/>
      <c r="GU4" s="83"/>
      <c r="GV4" s="83"/>
      <c r="GW4" s="83"/>
      <c r="GX4" s="83"/>
      <c r="GY4" s="83"/>
      <c r="GZ4" s="83"/>
      <c r="HA4" s="83"/>
      <c r="HB4" s="83"/>
      <c r="HC4" s="83"/>
      <c r="HD4" s="83"/>
      <c r="HE4" s="83"/>
      <c r="HF4" s="83"/>
      <c r="HG4" s="83"/>
      <c r="HH4" s="83"/>
      <c r="HI4" s="83"/>
      <c r="HJ4" s="83"/>
      <c r="HK4" s="83"/>
      <c r="HL4" s="83"/>
      <c r="HM4" s="83"/>
      <c r="HN4" s="83"/>
      <c r="HO4" s="83"/>
      <c r="HP4" s="83"/>
      <c r="HQ4" s="83"/>
      <c r="HR4" s="83"/>
      <c r="HS4" s="83"/>
      <c r="HT4" s="83"/>
      <c r="HU4" s="83"/>
      <c r="HV4" s="83"/>
      <c r="HW4" s="83"/>
      <c r="HX4" s="83"/>
      <c r="HY4" s="83"/>
      <c r="HZ4" s="83"/>
      <c r="IA4" s="83"/>
      <c r="IB4" s="83"/>
      <c r="IC4" s="83"/>
      <c r="ID4" s="83"/>
      <c r="IE4" s="83"/>
      <c r="IF4" s="83"/>
      <c r="IG4" s="83"/>
      <c r="IH4" s="83"/>
      <c r="II4" s="83"/>
      <c r="IJ4" s="83"/>
      <c r="IK4" s="83"/>
      <c r="IL4" s="83"/>
      <c r="IM4" s="83"/>
      <c r="IN4" s="83"/>
      <c r="IO4" s="83"/>
      <c r="IP4" s="83"/>
      <c r="IQ4" s="83"/>
      <c r="IR4" s="83"/>
      <c r="IS4" s="83"/>
      <c r="IT4" s="83"/>
      <c r="IU4" s="83"/>
      <c r="IV4" s="83"/>
      <c r="IW4" s="83"/>
      <c r="IX4" s="83"/>
      <c r="IY4" s="83"/>
      <c r="IZ4" s="83"/>
      <c r="JA4" s="83"/>
      <c r="JB4" s="83"/>
      <c r="JC4" s="83"/>
      <c r="JD4" s="83"/>
      <c r="JE4" s="83"/>
      <c r="JF4" s="83"/>
      <c r="JG4" s="83"/>
      <c r="JH4" s="83"/>
      <c r="JI4" s="83"/>
      <c r="JJ4" s="83"/>
      <c r="JK4" s="83"/>
      <c r="JL4" s="83"/>
      <c r="JM4" s="83"/>
      <c r="JN4" s="83"/>
      <c r="JO4" s="83"/>
      <c r="JP4" s="83"/>
      <c r="JQ4" s="83"/>
      <c r="JR4" s="83"/>
      <c r="JS4" s="83"/>
      <c r="JT4" s="83"/>
      <c r="JU4" s="83"/>
      <c r="JV4" s="83"/>
      <c r="JW4" s="83"/>
      <c r="JX4" s="83"/>
      <c r="JY4" s="83"/>
      <c r="JZ4" s="83"/>
      <c r="KA4" s="83"/>
      <c r="KB4" s="83"/>
      <c r="KC4" s="83"/>
      <c r="KD4" s="83"/>
      <c r="KE4" s="83"/>
      <c r="KF4" s="83"/>
      <c r="KG4" s="83"/>
      <c r="KH4" s="83"/>
      <c r="KI4" s="83"/>
      <c r="KJ4" s="83"/>
      <c r="KK4" s="83"/>
      <c r="KL4" s="83"/>
      <c r="KM4" s="83"/>
      <c r="KN4" s="83"/>
      <c r="KO4" s="83"/>
      <c r="KP4" s="83"/>
      <c r="KQ4" s="83"/>
      <c r="KR4" s="83"/>
      <c r="KS4" s="83"/>
      <c r="KT4" s="83"/>
      <c r="KU4" s="83"/>
      <c r="KV4" s="83"/>
      <c r="KW4" s="83"/>
      <c r="KX4" s="83"/>
      <c r="KY4" s="83"/>
      <c r="KZ4" s="83"/>
      <c r="LA4" s="83"/>
      <c r="LB4" s="83"/>
      <c r="LC4" s="83"/>
      <c r="LD4" s="83"/>
      <c r="LE4" s="83"/>
      <c r="LF4" s="83"/>
      <c r="LG4" s="83"/>
      <c r="LH4" s="83"/>
      <c r="LI4" s="83"/>
      <c r="LJ4" s="83"/>
      <c r="LK4" s="83"/>
      <c r="LL4" s="83"/>
      <c r="LM4" s="83"/>
      <c r="LN4" s="83"/>
      <c r="LO4" s="83"/>
      <c r="LP4" s="83"/>
      <c r="LQ4" s="83"/>
      <c r="LR4" s="83"/>
      <c r="LS4" s="83"/>
      <c r="LT4" s="83"/>
      <c r="LU4" s="83"/>
      <c r="LV4" s="83"/>
      <c r="LW4" s="83"/>
      <c r="LX4" s="83"/>
      <c r="LY4" s="83"/>
      <c r="LZ4" s="83"/>
      <c r="MA4" s="83"/>
      <c r="MB4" s="83"/>
      <c r="MC4" s="83"/>
      <c r="MD4" s="83"/>
      <c r="ME4" s="83"/>
      <c r="MF4" s="83"/>
      <c r="MG4" s="83"/>
      <c r="MH4" s="83"/>
      <c r="MI4" s="83"/>
      <c r="MJ4" s="83"/>
      <c r="MK4" s="83"/>
      <c r="ML4" s="83"/>
      <c r="MM4" s="83"/>
      <c r="MN4" s="83"/>
      <c r="MO4" s="83"/>
      <c r="MP4" s="83"/>
      <c r="MQ4" s="83"/>
      <c r="MR4" s="83"/>
      <c r="MS4" s="83"/>
      <c r="MT4" s="83"/>
      <c r="MU4" s="83"/>
      <c r="MV4" s="83"/>
      <c r="MW4" s="83"/>
      <c r="MX4" s="83"/>
      <c r="MY4" s="83"/>
      <c r="MZ4" s="83"/>
      <c r="NA4" s="83"/>
      <c r="NB4" s="83"/>
      <c r="NC4" s="83"/>
      <c r="ND4" s="83"/>
      <c r="NE4" s="83"/>
      <c r="NF4" s="83"/>
      <c r="NG4" s="83"/>
      <c r="NH4" s="83"/>
      <c r="NI4" s="83"/>
      <c r="NJ4" s="83"/>
      <c r="NK4" s="83"/>
      <c r="NL4" s="83"/>
      <c r="NM4" s="83"/>
      <c r="NN4" s="83"/>
      <c r="NO4" s="83"/>
      <c r="NP4" s="83"/>
      <c r="NQ4" s="83"/>
      <c r="NR4" s="83"/>
      <c r="NS4" s="83"/>
      <c r="NT4" s="83"/>
      <c r="NU4" s="83"/>
      <c r="NV4" s="83"/>
      <c r="NW4" s="83"/>
      <c r="NX4" s="83"/>
      <c r="NY4" s="83"/>
      <c r="NZ4" s="83"/>
      <c r="OA4" s="83"/>
      <c r="OB4" s="83"/>
      <c r="OC4" s="83"/>
      <c r="OD4" s="83"/>
      <c r="OE4" s="83"/>
      <c r="OF4" s="83"/>
      <c r="OG4" s="83"/>
      <c r="OH4" s="83"/>
      <c r="OI4" s="83"/>
      <c r="OJ4" s="83"/>
      <c r="OK4" s="83"/>
      <c r="OL4" s="83"/>
      <c r="OM4" s="83"/>
      <c r="ON4" s="83"/>
      <c r="OO4" s="83"/>
      <c r="OP4" s="83"/>
      <c r="OQ4" s="83"/>
      <c r="OR4" s="83"/>
      <c r="OS4" s="83"/>
      <c r="OT4" s="83"/>
      <c r="OU4" s="83"/>
      <c r="OV4" s="83"/>
      <c r="OW4" s="83"/>
      <c r="OX4" s="83"/>
      <c r="OY4" s="83"/>
      <c r="OZ4" s="83"/>
      <c r="PA4" s="83"/>
      <c r="PB4" s="83"/>
      <c r="PC4" s="83"/>
      <c r="PD4" s="83"/>
      <c r="PE4" s="83"/>
      <c r="PF4" s="83"/>
      <c r="PG4" s="83"/>
      <c r="PH4" s="83"/>
      <c r="PI4" s="83"/>
      <c r="PJ4" s="83"/>
      <c r="PK4" s="83"/>
      <c r="PL4" s="83"/>
      <c r="PM4" s="83"/>
      <c r="PN4" s="83"/>
      <c r="PO4" s="83"/>
      <c r="PP4" s="83"/>
      <c r="PQ4" s="83"/>
      <c r="PR4" s="83"/>
      <c r="PS4" s="83"/>
      <c r="PT4" s="83"/>
      <c r="PU4" s="83"/>
      <c r="PV4" s="83"/>
      <c r="PW4" s="83"/>
      <c r="PX4" s="83"/>
      <c r="PY4" s="83"/>
      <c r="PZ4" s="83"/>
      <c r="QA4" s="83"/>
      <c r="QB4" s="83"/>
      <c r="QC4" s="83"/>
      <c r="QD4" s="83"/>
      <c r="QE4" s="83"/>
      <c r="QF4" s="83"/>
      <c r="QG4" s="83"/>
      <c r="QH4" s="83"/>
      <c r="QI4" s="83"/>
      <c r="QJ4" s="83"/>
      <c r="QK4" s="83"/>
      <c r="QL4" s="83"/>
      <c r="QM4" s="83"/>
      <c r="QN4" s="83"/>
      <c r="QO4" s="83"/>
      <c r="QP4" s="83"/>
      <c r="QQ4" s="83"/>
      <c r="QR4" s="83"/>
      <c r="QS4" s="83"/>
      <c r="QT4" s="83"/>
      <c r="QU4" s="83"/>
      <c r="QV4" s="83"/>
      <c r="QW4" s="83"/>
      <c r="QX4" s="83"/>
      <c r="QY4" s="83"/>
      <c r="QZ4" s="83"/>
      <c r="RA4" s="83"/>
      <c r="RB4" s="83"/>
      <c r="RC4" s="83"/>
      <c r="RD4" s="83"/>
      <c r="RE4" s="83"/>
      <c r="RF4" s="83"/>
      <c r="RG4" s="83"/>
      <c r="RH4" s="83"/>
      <c r="RI4" s="83"/>
      <c r="RJ4" s="83"/>
      <c r="RK4" s="83"/>
      <c r="RL4" s="83"/>
      <c r="RM4" s="83"/>
      <c r="RN4" s="83"/>
      <c r="RO4" s="83"/>
      <c r="RP4" s="83"/>
      <c r="RQ4" s="83"/>
      <c r="RR4" s="83"/>
      <c r="RS4" s="83"/>
      <c r="RT4" s="83"/>
      <c r="RU4" s="83"/>
      <c r="RV4" s="83"/>
      <c r="RW4" s="83"/>
      <c r="RX4" s="83"/>
      <c r="RY4" s="83"/>
      <c r="RZ4" s="83"/>
      <c r="SA4" s="83"/>
      <c r="SB4" s="83"/>
      <c r="SC4" s="83"/>
      <c r="SD4" s="83"/>
      <c r="SE4" s="83"/>
      <c r="SF4" s="83"/>
      <c r="SG4" s="83"/>
      <c r="SH4" s="83"/>
      <c r="SI4" s="83"/>
      <c r="SJ4" s="83"/>
      <c r="SK4" s="83"/>
      <c r="SL4" s="83"/>
      <c r="SM4" s="83"/>
      <c r="SN4" s="83"/>
      <c r="SO4" s="83"/>
      <c r="SP4" s="83"/>
      <c r="SQ4" s="83"/>
      <c r="SR4" s="83"/>
      <c r="SS4" s="83"/>
      <c r="ST4" s="83"/>
      <c r="SU4" s="83"/>
      <c r="SV4" s="83"/>
      <c r="SW4" s="83"/>
      <c r="SX4" s="83"/>
      <c r="SY4" s="83"/>
      <c r="SZ4" s="83"/>
      <c r="TA4" s="83"/>
      <c r="TB4" s="83"/>
      <c r="TC4" s="83"/>
      <c r="TD4" s="83"/>
      <c r="TE4" s="83"/>
      <c r="TF4" s="83"/>
      <c r="TG4" s="83"/>
      <c r="TH4" s="83"/>
      <c r="TI4" s="83"/>
      <c r="TJ4" s="83"/>
      <c r="TK4" s="83"/>
      <c r="TL4" s="83"/>
      <c r="TM4" s="83"/>
      <c r="TN4" s="83"/>
      <c r="TO4" s="83"/>
      <c r="TP4" s="83"/>
      <c r="TQ4" s="83"/>
      <c r="TR4" s="83"/>
      <c r="TS4" s="83"/>
      <c r="TT4" s="83"/>
      <c r="TU4" s="83"/>
      <c r="TV4" s="83"/>
      <c r="TW4" s="83"/>
      <c r="TX4" s="83"/>
      <c r="TY4" s="83"/>
      <c r="TZ4" s="83"/>
      <c r="UA4" s="83"/>
      <c r="UB4" s="83"/>
      <c r="UC4" s="83"/>
      <c r="UD4" s="83"/>
      <c r="UE4" s="83"/>
      <c r="UF4" s="83"/>
      <c r="UG4" s="83"/>
      <c r="UH4" s="83"/>
      <c r="UI4" s="83"/>
      <c r="UJ4" s="83"/>
      <c r="UK4" s="83"/>
      <c r="UL4" s="83"/>
      <c r="UM4" s="83"/>
      <c r="UN4" s="83"/>
      <c r="UO4" s="83"/>
      <c r="UP4" s="83"/>
      <c r="UQ4" s="83"/>
      <c r="UR4" s="83"/>
      <c r="US4" s="83"/>
      <c r="UT4" s="83"/>
      <c r="UU4" s="83"/>
      <c r="UV4" s="83"/>
      <c r="UW4" s="83"/>
      <c r="UX4" s="83"/>
      <c r="UY4" s="83"/>
      <c r="UZ4" s="83"/>
      <c r="VA4" s="83"/>
      <c r="VB4" s="83"/>
      <c r="VC4" s="83"/>
      <c r="VD4" s="83"/>
      <c r="VE4" s="83"/>
      <c r="VF4" s="83"/>
      <c r="VG4" s="83"/>
      <c r="VH4" s="83"/>
      <c r="VI4" s="83"/>
      <c r="VJ4" s="83"/>
      <c r="VK4" s="83"/>
      <c r="VL4" s="83"/>
      <c r="VM4" s="83"/>
      <c r="VN4" s="83"/>
      <c r="VO4" s="83"/>
      <c r="VP4" s="83"/>
      <c r="VQ4" s="83"/>
      <c r="VR4" s="83"/>
      <c r="VS4" s="83"/>
      <c r="VT4" s="83"/>
      <c r="VU4" s="83"/>
      <c r="VV4" s="83"/>
      <c r="VW4" s="83"/>
      <c r="VX4" s="83"/>
      <c r="VY4" s="83"/>
      <c r="VZ4" s="83"/>
      <c r="WA4" s="83"/>
      <c r="WB4" s="83"/>
      <c r="WC4" s="83"/>
      <c r="WD4" s="83"/>
      <c r="WE4" s="83"/>
      <c r="WF4" s="83"/>
      <c r="WG4" s="83"/>
      <c r="WH4" s="83"/>
      <c r="WI4" s="83"/>
      <c r="WJ4" s="83"/>
      <c r="WK4" s="83"/>
      <c r="WL4" s="83"/>
      <c r="WM4" s="83"/>
      <c r="WN4" s="83"/>
      <c r="WO4" s="83"/>
      <c r="WP4" s="83"/>
      <c r="WQ4" s="83"/>
      <c r="WR4" s="83"/>
      <c r="WS4" s="83"/>
      <c r="WT4" s="83"/>
      <c r="WU4" s="83"/>
      <c r="WV4" s="83"/>
      <c r="WW4" s="83"/>
      <c r="WX4" s="83"/>
      <c r="WY4" s="83"/>
      <c r="WZ4" s="83"/>
      <c r="XA4" s="83"/>
      <c r="XB4" s="83"/>
      <c r="XC4" s="83"/>
      <c r="XD4" s="83"/>
      <c r="XE4" s="83"/>
      <c r="XF4" s="83"/>
      <c r="XG4" s="83"/>
      <c r="XH4" s="83"/>
      <c r="XI4" s="83"/>
      <c r="XJ4" s="83"/>
      <c r="XK4" s="83"/>
      <c r="XL4" s="83"/>
      <c r="XM4" s="83"/>
      <c r="XN4" s="83"/>
      <c r="XO4" s="83"/>
      <c r="XP4" s="83"/>
      <c r="XQ4" s="83"/>
      <c r="XR4" s="83"/>
      <c r="XS4" s="83"/>
      <c r="XT4" s="83"/>
      <c r="XU4" s="83"/>
      <c r="XV4" s="83"/>
      <c r="XW4" s="83"/>
      <c r="XX4" s="83"/>
      <c r="XY4" s="83"/>
      <c r="XZ4" s="83"/>
      <c r="YA4" s="83"/>
      <c r="YB4" s="83"/>
      <c r="YC4" s="83"/>
      <c r="YD4" s="83"/>
      <c r="YE4" s="83"/>
      <c r="YF4" s="83"/>
      <c r="YG4" s="83"/>
      <c r="YH4" s="83"/>
      <c r="YI4" s="83"/>
      <c r="YJ4" s="83"/>
      <c r="YK4" s="83"/>
      <c r="YL4" s="83"/>
      <c r="YM4" s="83"/>
      <c r="YN4" s="83"/>
      <c r="YO4" s="83"/>
      <c r="YP4" s="83"/>
      <c r="YQ4" s="83"/>
      <c r="YR4" s="83"/>
      <c r="YS4" s="83"/>
      <c r="YT4" s="83"/>
      <c r="YU4" s="83"/>
      <c r="YV4" s="83"/>
      <c r="YW4" s="83"/>
      <c r="YX4" s="83"/>
      <c r="YY4" s="83"/>
      <c r="YZ4" s="83"/>
      <c r="ZA4" s="83"/>
      <c r="ZB4" s="83"/>
      <c r="ZC4" s="83"/>
      <c r="ZD4" s="83"/>
      <c r="ZE4" s="83"/>
      <c r="ZF4" s="83"/>
      <c r="ZG4" s="83"/>
      <c r="ZH4" s="83"/>
      <c r="ZI4" s="83"/>
      <c r="ZJ4" s="83"/>
      <c r="ZK4" s="83"/>
      <c r="ZL4" s="83"/>
      <c r="ZM4" s="83"/>
      <c r="ZN4" s="83"/>
      <c r="ZO4" s="83"/>
      <c r="ZP4" s="83"/>
      <c r="ZQ4" s="83"/>
      <c r="ZR4" s="83"/>
      <c r="ZS4" s="83"/>
      <c r="ZT4" s="83"/>
      <c r="ZU4" s="83"/>
      <c r="ZV4" s="83"/>
      <c r="ZW4" s="83"/>
      <c r="ZX4" s="83"/>
      <c r="ZY4" s="83"/>
      <c r="ZZ4" s="83"/>
      <c r="AAA4" s="83"/>
      <c r="AAB4" s="83"/>
      <c r="AAC4" s="83"/>
      <c r="AAD4" s="83"/>
      <c r="AAE4" s="83"/>
      <c r="AAF4" s="83"/>
      <c r="AAG4" s="83"/>
      <c r="AAH4" s="83"/>
      <c r="AAI4" s="83"/>
      <c r="AAJ4" s="83"/>
      <c r="AAK4" s="83"/>
      <c r="AAL4" s="83"/>
      <c r="AAM4" s="83"/>
      <c r="AAN4" s="83"/>
      <c r="AAO4" s="83"/>
      <c r="AAP4" s="83"/>
      <c r="AAQ4" s="83"/>
      <c r="AAR4" s="83"/>
      <c r="AAS4" s="83"/>
      <c r="AAT4" s="83"/>
      <c r="AAU4" s="83"/>
      <c r="AAV4" s="83"/>
      <c r="AAW4" s="83"/>
      <c r="AAX4" s="83"/>
      <c r="AAY4" s="83"/>
      <c r="AAZ4" s="83"/>
      <c r="ABA4" s="83"/>
      <c r="ABB4" s="83"/>
      <c r="ABC4" s="83"/>
      <c r="ABD4" s="83"/>
      <c r="ABE4" s="83"/>
      <c r="ABF4" s="83"/>
      <c r="ABG4" s="83"/>
      <c r="ABH4" s="83"/>
      <c r="ABI4" s="83"/>
      <c r="ABJ4" s="83"/>
      <c r="ABK4" s="83"/>
      <c r="ABL4" s="83"/>
      <c r="ABM4" s="83"/>
      <c r="ABN4" s="83"/>
      <c r="ABO4" s="83"/>
      <c r="ABP4" s="83"/>
      <c r="ABQ4" s="83"/>
      <c r="ABR4" s="83"/>
      <c r="ABS4" s="83"/>
      <c r="ABT4" s="83"/>
      <c r="ABU4" s="83"/>
      <c r="ABV4" s="83"/>
      <c r="ABW4" s="83"/>
      <c r="ABX4" s="83"/>
      <c r="ABY4" s="83"/>
      <c r="ABZ4" s="83"/>
      <c r="ACA4" s="83"/>
      <c r="ACB4" s="83"/>
      <c r="ACC4" s="83"/>
      <c r="ACD4" s="83"/>
      <c r="ACE4" s="83"/>
      <c r="ACF4" s="83"/>
      <c r="ACG4" s="83"/>
      <c r="ACH4" s="83"/>
      <c r="ACI4" s="83"/>
      <c r="ACJ4" s="83"/>
      <c r="ACK4" s="83"/>
      <c r="ACL4" s="83"/>
      <c r="ACM4" s="83"/>
      <c r="ACN4" s="83"/>
      <c r="ACO4" s="83"/>
      <c r="ACP4" s="83"/>
      <c r="ACQ4" s="83"/>
      <c r="ACR4" s="83"/>
      <c r="ACS4" s="83"/>
      <c r="ACT4" s="83"/>
      <c r="ACU4" s="83"/>
      <c r="ACV4" s="83"/>
      <c r="ACW4" s="83"/>
      <c r="ACX4" s="83"/>
      <c r="ACY4" s="83"/>
      <c r="ACZ4" s="83"/>
      <c r="ADA4" s="83"/>
      <c r="ADB4" s="83"/>
      <c r="ADC4" s="83"/>
      <c r="ADD4" s="83"/>
      <c r="ADE4" s="83"/>
      <c r="ADF4" s="83"/>
      <c r="ADG4" s="83"/>
      <c r="ADH4" s="83"/>
      <c r="ADI4" s="83"/>
      <c r="ADJ4" s="83"/>
      <c r="ADK4" s="83"/>
      <c r="ADL4" s="83"/>
      <c r="ADM4" s="83"/>
      <c r="ADN4" s="83"/>
      <c r="ADO4" s="83"/>
      <c r="ADP4" s="83"/>
      <c r="ADQ4" s="83"/>
      <c r="ADR4" s="83"/>
      <c r="ADS4" s="83"/>
      <c r="ADT4" s="83"/>
      <c r="ADU4" s="83"/>
      <c r="ADV4" s="83"/>
      <c r="ADW4" s="83"/>
      <c r="ADX4" s="83"/>
      <c r="ADY4" s="83"/>
      <c r="ADZ4" s="83"/>
      <c r="AEA4" s="83"/>
      <c r="AEB4" s="83"/>
      <c r="AEC4" s="83"/>
      <c r="AED4" s="83"/>
      <c r="AEE4" s="83"/>
      <c r="AEF4" s="83"/>
      <c r="AEG4" s="83"/>
      <c r="AEH4" s="83"/>
      <c r="AEI4" s="83"/>
      <c r="AEJ4" s="83"/>
      <c r="AEK4" s="83"/>
      <c r="AEL4" s="83"/>
      <c r="AEM4" s="83"/>
      <c r="AEN4" s="83"/>
      <c r="AEO4" s="83"/>
      <c r="AEP4" s="83"/>
      <c r="AEQ4" s="83"/>
      <c r="AER4" s="83"/>
      <c r="AES4" s="83"/>
      <c r="AET4" s="83"/>
      <c r="AEU4" s="83"/>
      <c r="AEV4" s="83"/>
      <c r="AEW4" s="83"/>
      <c r="AEX4" s="83"/>
      <c r="AEY4" s="83"/>
      <c r="AEZ4" s="83"/>
      <c r="AFA4" s="83"/>
      <c r="AFB4" s="83"/>
      <c r="AFC4" s="83"/>
      <c r="AFD4" s="83"/>
      <c r="AFE4" s="83"/>
      <c r="AFF4" s="83"/>
      <c r="AFG4" s="83"/>
      <c r="AFH4" s="83"/>
      <c r="AFI4" s="83"/>
      <c r="AFJ4" s="83"/>
      <c r="AFK4" s="83"/>
      <c r="AFL4" s="83"/>
      <c r="AFM4" s="83"/>
      <c r="AFN4" s="83"/>
      <c r="AFO4" s="83"/>
      <c r="AFP4" s="83"/>
      <c r="AFQ4" s="83"/>
      <c r="AFR4" s="83"/>
      <c r="AFS4" s="83"/>
      <c r="AFT4" s="83"/>
      <c r="AFU4" s="83"/>
      <c r="AFV4" s="83"/>
      <c r="AFW4" s="83"/>
      <c r="AFX4" s="83"/>
      <c r="AFY4" s="83"/>
      <c r="AFZ4" s="83"/>
      <c r="AGA4" s="83"/>
      <c r="AGB4" s="83"/>
      <c r="AGC4" s="83"/>
      <c r="AGD4" s="83"/>
      <c r="AGE4" s="83"/>
      <c r="AGF4" s="83"/>
      <c r="AGG4" s="83"/>
      <c r="AGH4" s="83"/>
      <c r="AGI4" s="83"/>
      <c r="AGJ4" s="83"/>
      <c r="AGK4" s="83"/>
      <c r="AGL4" s="83"/>
      <c r="AGM4" s="83"/>
      <c r="AGN4" s="83"/>
      <c r="AGO4" s="83"/>
      <c r="AGP4" s="83"/>
      <c r="AGQ4" s="83"/>
      <c r="AGR4" s="83"/>
      <c r="AGS4" s="83"/>
      <c r="AGT4" s="83"/>
      <c r="AGU4" s="83"/>
      <c r="AGV4" s="83"/>
      <c r="AGW4" s="83"/>
      <c r="AGX4" s="83"/>
      <c r="AGY4" s="83"/>
      <c r="AGZ4" s="83"/>
      <c r="AHA4" s="83"/>
      <c r="AHB4" s="83"/>
      <c r="AHC4" s="83"/>
      <c r="AHD4" s="83"/>
      <c r="AHE4" s="83"/>
      <c r="AHF4" s="83"/>
      <c r="AHG4" s="83"/>
      <c r="AHH4" s="83"/>
      <c r="AHI4" s="83"/>
      <c r="AHJ4" s="83"/>
      <c r="AHK4" s="83"/>
      <c r="AHL4" s="83"/>
      <c r="AHM4" s="83"/>
      <c r="AHN4" s="83"/>
      <c r="AHO4" s="83"/>
      <c r="AHP4" s="83"/>
      <c r="AHQ4" s="83"/>
      <c r="AHR4" s="83"/>
      <c r="AHS4" s="83"/>
      <c r="AHT4" s="83"/>
      <c r="AHU4" s="83"/>
      <c r="AHV4" s="83"/>
      <c r="AHW4" s="83"/>
      <c r="AHX4" s="83"/>
      <c r="AHY4" s="83"/>
      <c r="AHZ4" s="83"/>
      <c r="AIA4" s="83"/>
      <c r="AIB4" s="83"/>
      <c r="AIC4" s="83"/>
      <c r="AID4" s="83"/>
      <c r="AIE4" s="83"/>
      <c r="AIF4" s="83"/>
      <c r="AIG4" s="83"/>
      <c r="AIH4" s="83"/>
      <c r="AII4" s="83"/>
      <c r="AIJ4" s="83"/>
      <c r="AIK4" s="83"/>
      <c r="AIL4" s="83"/>
      <c r="AIM4" s="83"/>
      <c r="AIN4" s="83"/>
      <c r="AIO4" s="83"/>
      <c r="AIP4" s="83"/>
      <c r="AIQ4" s="83"/>
      <c r="AIR4" s="83"/>
      <c r="AIS4" s="83"/>
      <c r="AIT4" s="83"/>
      <c r="AIU4" s="83"/>
      <c r="AIV4" s="83"/>
      <c r="AIW4" s="83"/>
      <c r="AIX4" s="83"/>
      <c r="AIY4" s="83"/>
      <c r="AIZ4" s="83"/>
      <c r="AJA4" s="83"/>
      <c r="AJB4" s="83"/>
      <c r="AJC4" s="83"/>
      <c r="AJD4" s="83"/>
      <c r="AJE4" s="83"/>
      <c r="AJF4" s="83"/>
      <c r="AJG4" s="83"/>
      <c r="AJH4" s="83"/>
      <c r="AJI4" s="83"/>
      <c r="AJJ4" s="83"/>
      <c r="AJK4" s="83"/>
      <c r="AJL4" s="83"/>
      <c r="AJM4" s="83"/>
      <c r="AJN4" s="83"/>
      <c r="AJO4" s="83"/>
      <c r="AJP4" s="83"/>
      <c r="AJQ4" s="83"/>
      <c r="AJR4" s="83"/>
      <c r="AJS4" s="83"/>
      <c r="AJT4" s="83"/>
      <c r="AJU4" s="83"/>
      <c r="AJV4" s="83"/>
      <c r="AJW4" s="83"/>
      <c r="AJX4" s="83"/>
      <c r="AJY4" s="83"/>
      <c r="AJZ4" s="83"/>
      <c r="AKA4" s="83"/>
      <c r="AKB4" s="83"/>
      <c r="AKC4" s="83"/>
      <c r="AKD4" s="83"/>
      <c r="AKE4" s="83"/>
      <c r="AKF4" s="83"/>
      <c r="AKG4" s="83"/>
      <c r="AKH4" s="83"/>
      <c r="AKI4" s="83"/>
      <c r="AKJ4" s="83"/>
      <c r="AKK4" s="83"/>
      <c r="AKL4" s="83"/>
      <c r="AKM4" s="83"/>
      <c r="AKN4" s="83"/>
      <c r="AKO4" s="83"/>
      <c r="AKP4" s="83"/>
      <c r="AKQ4" s="83"/>
      <c r="AKR4" s="83"/>
      <c r="AKS4" s="83"/>
      <c r="AKT4" s="83"/>
      <c r="AKU4" s="83"/>
      <c r="AKV4" s="83"/>
      <c r="AKW4" s="83"/>
      <c r="AKX4" s="83"/>
      <c r="AKY4" s="83"/>
      <c r="AKZ4" s="83"/>
      <c r="ALA4" s="83"/>
      <c r="ALB4" s="83"/>
      <c r="ALC4" s="83"/>
      <c r="ALD4" s="83"/>
      <c r="ALE4" s="83"/>
      <c r="ALF4" s="83"/>
      <c r="ALG4" s="83"/>
      <c r="ALH4" s="83"/>
      <c r="ALI4" s="83"/>
      <c r="ALJ4" s="83"/>
      <c r="ALK4" s="83"/>
      <c r="ALL4" s="83"/>
      <c r="ALM4" s="83"/>
      <c r="ALN4" s="83"/>
      <c r="ALO4" s="83"/>
      <c r="ALP4" s="83"/>
      <c r="ALQ4" s="83"/>
      <c r="ALR4" s="83"/>
      <c r="ALS4" s="83"/>
      <c r="ALT4" s="83"/>
      <c r="ALU4" s="83"/>
      <c r="ALV4" s="83"/>
      <c r="ALW4" s="83"/>
      <c r="ALX4" s="83"/>
      <c r="ALY4" s="83"/>
      <c r="ALZ4" s="83"/>
      <c r="AMA4" s="83"/>
      <c r="AMB4" s="83"/>
      <c r="AMC4" s="83"/>
      <c r="AMD4" s="83"/>
      <c r="AME4" s="83"/>
      <c r="AMF4" s="83"/>
      <c r="AMG4" s="83"/>
      <c r="AMH4" s="83"/>
      <c r="AMI4" s="83"/>
    </row>
    <row r="5" spans="1:1023" ht="18.75">
      <c r="A5" s="21" t="s">
        <v>100</v>
      </c>
      <c r="B5" s="18">
        <v>10000</v>
      </c>
      <c r="D5" s="22">
        <f>MROUND((D3*12-D3)/5*ABS(20-E3),100)</f>
        <v>10600</v>
      </c>
      <c r="E5" s="22"/>
      <c r="G5" s="77" t="s">
        <v>666</v>
      </c>
      <c r="H5" s="7">
        <v>12</v>
      </c>
      <c r="I5" s="7">
        <v>80</v>
      </c>
      <c r="J5" s="7">
        <f t="shared" si="0"/>
        <v>960</v>
      </c>
    </row>
    <row r="6" spans="1:1023" ht="18.75">
      <c r="A6" s="21" t="s">
        <v>102</v>
      </c>
      <c r="B6" s="18">
        <v>1</v>
      </c>
      <c r="D6"/>
      <c r="G6" s="89" t="s">
        <v>663</v>
      </c>
      <c r="H6" s="89"/>
      <c r="I6" s="89"/>
      <c r="J6" s="89"/>
    </row>
    <row r="7" spans="1:1023" ht="37.5">
      <c r="A7" s="17" t="s">
        <v>104</v>
      </c>
      <c r="B7" s="18" t="s">
        <v>105</v>
      </c>
      <c r="D7"/>
      <c r="G7"/>
      <c r="H7"/>
    </row>
    <row r="8" spans="1:1023" ht="18.75">
      <c r="A8" s="21" t="s">
        <v>107</v>
      </c>
      <c r="B8" s="18">
        <v>10</v>
      </c>
      <c r="D8"/>
      <c r="G8"/>
      <c r="H8"/>
    </row>
    <row r="9" spans="1:1023" ht="23.25">
      <c r="A9" s="21" t="s">
        <v>108</v>
      </c>
      <c r="B9" s="18">
        <v>300</v>
      </c>
      <c r="D9" s="23"/>
      <c r="H9" s="3" t="s">
        <v>111</v>
      </c>
      <c r="I9" s="3" t="s">
        <v>112</v>
      </c>
    </row>
    <row r="10" spans="1:1023" ht="18.75">
      <c r="A10" s="21" t="s">
        <v>109</v>
      </c>
      <c r="B10" s="18">
        <v>6</v>
      </c>
      <c r="H10" s="75">
        <v>20</v>
      </c>
      <c r="I10" s="76" t="s">
        <v>662</v>
      </c>
    </row>
    <row r="11" spans="1:1023" ht="18.75">
      <c r="A11" s="21" t="s">
        <v>110</v>
      </c>
      <c r="B11" s="18">
        <v>100</v>
      </c>
      <c r="H11" s="75">
        <v>40</v>
      </c>
      <c r="I11" s="76" t="s">
        <v>659</v>
      </c>
    </row>
    <row r="12" spans="1:1023" ht="18.75" customHeight="1">
      <c r="A12" s="21" t="s">
        <v>113</v>
      </c>
      <c r="B12" s="18">
        <v>200</v>
      </c>
      <c r="H12" s="75">
        <v>60</v>
      </c>
      <c r="I12" s="76" t="s">
        <v>660</v>
      </c>
    </row>
    <row r="13" spans="1:1023" ht="18.75">
      <c r="A13" s="24" t="s">
        <v>674</v>
      </c>
      <c r="B13" s="18">
        <v>30</v>
      </c>
      <c r="H13" s="75">
        <v>80</v>
      </c>
      <c r="I13" s="76" t="s">
        <v>661</v>
      </c>
    </row>
    <row r="14" spans="1:1023" ht="18.75">
      <c r="A14" s="24" t="s">
        <v>675</v>
      </c>
      <c r="B14" s="18">
        <v>6</v>
      </c>
      <c r="H14" s="91" t="s">
        <v>115</v>
      </c>
      <c r="I14" s="92"/>
    </row>
    <row r="15" spans="1:1023" ht="19.5" customHeight="1">
      <c r="A15" s="90" t="s">
        <v>114</v>
      </c>
      <c r="B15" s="90"/>
    </row>
    <row r="19" spans="4:1023">
      <c r="AMB19"/>
      <c r="AMC19"/>
      <c r="AMD19"/>
      <c r="AME19"/>
      <c r="AMF19"/>
      <c r="AMG19"/>
      <c r="AMH19"/>
      <c r="AMI19"/>
    </row>
    <row r="20" spans="4:1023">
      <c r="AMB20"/>
      <c r="AMC20"/>
      <c r="AMD20"/>
      <c r="AME20"/>
      <c r="AMF20"/>
      <c r="AMG20"/>
      <c r="AMH20"/>
      <c r="AMI20"/>
    </row>
    <row r="21" spans="4:1023">
      <c r="D21" s="73"/>
      <c r="E21" s="73"/>
      <c r="AMB21"/>
      <c r="AMC21"/>
      <c r="AMD21"/>
      <c r="AME21"/>
      <c r="AMF21"/>
      <c r="AMG21"/>
      <c r="AMH21"/>
      <c r="AMI21"/>
    </row>
    <row r="22" spans="4:1023">
      <c r="AMB22"/>
      <c r="AMC22"/>
      <c r="AMD22"/>
      <c r="AME22"/>
      <c r="AMF22"/>
      <c r="AMG22"/>
      <c r="AMH22"/>
      <c r="AMI22"/>
    </row>
    <row r="23" spans="4:1023">
      <c r="AMB23"/>
      <c r="AMC23"/>
      <c r="AMD23"/>
      <c r="AME23"/>
      <c r="AMF23"/>
      <c r="AMG23"/>
      <c r="AMH23"/>
      <c r="AMI23"/>
    </row>
    <row r="24" spans="4:1023">
      <c r="AMB24"/>
      <c r="AMC24"/>
      <c r="AMD24"/>
      <c r="AME24"/>
      <c r="AMF24"/>
      <c r="AMG24"/>
      <c r="AMH24"/>
      <c r="AMI24"/>
    </row>
    <row r="25" spans="4:1023">
      <c r="AMB25"/>
      <c r="AMC25"/>
      <c r="AMD25"/>
      <c r="AME25"/>
      <c r="AMF25"/>
      <c r="AMG25"/>
      <c r="AMH25"/>
      <c r="AMI25"/>
    </row>
    <row r="26" spans="4:1023">
      <c r="D26" s="73"/>
      <c r="AMB26"/>
      <c r="AMC26"/>
      <c r="AMD26"/>
      <c r="AME26"/>
      <c r="AMF26"/>
      <c r="AMG26"/>
      <c r="AMH26"/>
      <c r="AMI26"/>
    </row>
    <row r="27" spans="4:1023">
      <c r="AMB27"/>
      <c r="AMC27"/>
      <c r="AMD27"/>
      <c r="AME27"/>
      <c r="AMF27"/>
      <c r="AMG27"/>
      <c r="AMH27"/>
      <c r="AMI27"/>
    </row>
    <row r="36" spans="4:4">
      <c r="D36" s="72"/>
    </row>
    <row r="37" spans="4:4">
      <c r="D37" s="72"/>
    </row>
    <row r="38" spans="4:4">
      <c r="D38" s="72"/>
    </row>
  </sheetData>
  <mergeCells count="4">
    <mergeCell ref="D1:E1"/>
    <mergeCell ref="G6:J6"/>
    <mergeCell ref="A15:B15"/>
    <mergeCell ref="H14:I14"/>
  </mergeCells>
  <pageMargins left="0.7" right="0.7" top="0.75" bottom="0.75" header="0.51180555555555496" footer="0.51180555555555496"/>
  <pageSetup paperSize="9" firstPageNumber="0" orientation="landscape" horizontalDpi="4294967293"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03152"/>
  </sheetPr>
  <dimension ref="A1:AMK6"/>
  <sheetViews>
    <sheetView zoomScaleNormal="100" workbookViewId="0">
      <pane ySplit="1" topLeftCell="A3" activePane="bottomLeft" state="frozen"/>
      <selection pane="bottomLeft" activeCell="B6" sqref="B6"/>
    </sheetView>
  </sheetViews>
  <sheetFormatPr baseColWidth="10" defaultColWidth="9.140625" defaultRowHeight="15"/>
  <cols>
    <col min="1" max="1" width="22.85546875" style="27"/>
    <col min="2" max="2" width="114.5703125" style="28"/>
    <col min="3" max="3" width="23.85546875" style="27"/>
    <col min="4" max="1025" width="11" style="27"/>
  </cols>
  <sheetData>
    <row r="1" spans="1:4" ht="23.25">
      <c r="A1" s="29" t="s">
        <v>116</v>
      </c>
      <c r="B1" s="25" t="s">
        <v>117</v>
      </c>
      <c r="C1"/>
      <c r="D1"/>
    </row>
    <row r="2" spans="1:4" ht="37.5">
      <c r="A2" s="30" t="s">
        <v>118</v>
      </c>
      <c r="B2" s="26" t="s">
        <v>119</v>
      </c>
      <c r="C2"/>
      <c r="D2"/>
    </row>
    <row r="3" spans="1:4" ht="112.5">
      <c r="A3" s="30" t="s">
        <v>120</v>
      </c>
      <c r="B3" s="26" t="s">
        <v>121</v>
      </c>
      <c r="C3"/>
      <c r="D3"/>
    </row>
    <row r="4" spans="1:4" ht="131.25">
      <c r="A4" s="30" t="s">
        <v>122</v>
      </c>
      <c r="B4" s="26" t="s">
        <v>123</v>
      </c>
      <c r="C4"/>
      <c r="D4" s="31"/>
    </row>
    <row r="5" spans="1:4" ht="93.75">
      <c r="A5" s="30" t="s">
        <v>124</v>
      </c>
      <c r="B5" s="26" t="s">
        <v>125</v>
      </c>
      <c r="C5"/>
      <c r="D5" s="32"/>
    </row>
    <row r="6" spans="1:4" ht="56.25">
      <c r="A6" s="30" t="s">
        <v>126</v>
      </c>
      <c r="B6" s="26" t="s">
        <v>127</v>
      </c>
      <c r="C6" s="31"/>
    </row>
  </sheetData>
  <autoFilter ref="A1:B4"/>
  <pageMargins left="0.25" right="0.25" top="0.75" bottom="0.75" header="0.51180555555555496" footer="0.51180555555555496"/>
  <pageSetup paperSize="9" firstPageNumber="0" orientation="landscape" horizontalDpi="4294967293"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03152"/>
  </sheetPr>
  <dimension ref="A1:AMJ24"/>
  <sheetViews>
    <sheetView zoomScaleNormal="100" workbookViewId="0">
      <pane ySplit="1" topLeftCell="A2" activePane="bottomLeft" state="frozen"/>
      <selection pane="bottomLeft" activeCell="F11" sqref="F11"/>
    </sheetView>
  </sheetViews>
  <sheetFormatPr baseColWidth="10" defaultColWidth="9.140625" defaultRowHeight="15"/>
  <cols>
    <col min="1" max="1" width="31.85546875" style="27"/>
    <col min="2" max="2" width="14.28515625" style="27"/>
    <col min="3" max="3" width="53.7109375" style="27"/>
    <col min="4" max="1024" width="11" style="27"/>
  </cols>
  <sheetData>
    <row r="1" spans="1:3" ht="23.25">
      <c r="A1" s="33" t="s">
        <v>1</v>
      </c>
      <c r="B1" s="33" t="s">
        <v>87</v>
      </c>
      <c r="C1" s="33" t="s">
        <v>128</v>
      </c>
    </row>
    <row r="2" spans="1:3" ht="18.75">
      <c r="A2" s="34" t="s">
        <v>129</v>
      </c>
      <c r="B2" s="35" t="s">
        <v>130</v>
      </c>
      <c r="C2" s="36" t="s">
        <v>131</v>
      </c>
    </row>
    <row r="3" spans="1:3" ht="18.75">
      <c r="A3" s="34" t="s">
        <v>132</v>
      </c>
      <c r="B3" s="35" t="s">
        <v>130</v>
      </c>
      <c r="C3" s="36" t="s">
        <v>133</v>
      </c>
    </row>
    <row r="4" spans="1:3" ht="18.75">
      <c r="A4" s="34" t="s">
        <v>134</v>
      </c>
      <c r="B4" s="35" t="s">
        <v>130</v>
      </c>
      <c r="C4" s="36" t="s">
        <v>135</v>
      </c>
    </row>
    <row r="5" spans="1:3" ht="18.75">
      <c r="A5" s="34" t="s">
        <v>136</v>
      </c>
      <c r="B5" s="35" t="s">
        <v>130</v>
      </c>
      <c r="C5" s="36" t="s">
        <v>137</v>
      </c>
    </row>
    <row r="6" spans="1:3" ht="18.75">
      <c r="A6" s="34" t="s">
        <v>138</v>
      </c>
      <c r="B6" s="35" t="s">
        <v>139</v>
      </c>
      <c r="C6" s="36" t="s">
        <v>140</v>
      </c>
    </row>
    <row r="7" spans="1:3" ht="18.75">
      <c r="A7" s="34" t="s">
        <v>141</v>
      </c>
      <c r="B7" s="35" t="s">
        <v>139</v>
      </c>
      <c r="C7" s="36" t="s">
        <v>142</v>
      </c>
    </row>
    <row r="8" spans="1:3" ht="18.75">
      <c r="A8" s="34" t="s">
        <v>143</v>
      </c>
      <c r="B8" s="35" t="s">
        <v>139</v>
      </c>
      <c r="C8" s="36" t="s">
        <v>144</v>
      </c>
    </row>
    <row r="9" spans="1:3" ht="18.75">
      <c r="A9" s="34" t="s">
        <v>145</v>
      </c>
      <c r="B9" s="35" t="s">
        <v>146</v>
      </c>
      <c r="C9" s="36" t="s">
        <v>147</v>
      </c>
    </row>
    <row r="10" spans="1:3" ht="18.75">
      <c r="A10" s="34" t="s">
        <v>148</v>
      </c>
      <c r="B10" s="35" t="s">
        <v>146</v>
      </c>
      <c r="C10" s="36" t="s">
        <v>149</v>
      </c>
    </row>
    <row r="11" spans="1:3" ht="18.75">
      <c r="A11" s="34" t="s">
        <v>150</v>
      </c>
      <c r="B11" s="35" t="s">
        <v>146</v>
      </c>
      <c r="C11" s="36" t="s">
        <v>151</v>
      </c>
    </row>
    <row r="12" spans="1:3" ht="18.75">
      <c r="A12" s="34" t="s">
        <v>152</v>
      </c>
      <c r="B12" s="35" t="s">
        <v>146</v>
      </c>
      <c r="C12" s="36" t="s">
        <v>153</v>
      </c>
    </row>
    <row r="13" spans="1:3" ht="37.5">
      <c r="A13" s="34" t="s">
        <v>154</v>
      </c>
      <c r="B13" s="35" t="s">
        <v>146</v>
      </c>
      <c r="C13" s="36" t="s">
        <v>155</v>
      </c>
    </row>
    <row r="14" spans="1:3" ht="18.75">
      <c r="A14" s="34" t="s">
        <v>156</v>
      </c>
      <c r="B14" s="35" t="s">
        <v>157</v>
      </c>
      <c r="C14" s="36" t="s">
        <v>158</v>
      </c>
    </row>
    <row r="15" spans="1:3" ht="18.75">
      <c r="A15" s="34" t="s">
        <v>159</v>
      </c>
      <c r="B15" s="35" t="s">
        <v>157</v>
      </c>
      <c r="C15" s="36" t="s">
        <v>160</v>
      </c>
    </row>
    <row r="16" spans="1:3" ht="18.75">
      <c r="A16" s="34" t="s">
        <v>161</v>
      </c>
      <c r="B16" s="35" t="s">
        <v>157</v>
      </c>
      <c r="C16" s="36" t="s">
        <v>162</v>
      </c>
    </row>
    <row r="17" spans="1:3" ht="18.75">
      <c r="A17" s="34" t="s">
        <v>163</v>
      </c>
      <c r="B17" s="35" t="s">
        <v>157</v>
      </c>
      <c r="C17" s="36" t="s">
        <v>164</v>
      </c>
    </row>
    <row r="18" spans="1:3" ht="18.75">
      <c r="A18" s="34" t="s">
        <v>165</v>
      </c>
      <c r="B18" s="35" t="s">
        <v>157</v>
      </c>
      <c r="C18" s="36" t="s">
        <v>166</v>
      </c>
    </row>
    <row r="19" spans="1:3" ht="18.75">
      <c r="A19" s="34" t="s">
        <v>167</v>
      </c>
      <c r="B19" s="35" t="s">
        <v>157</v>
      </c>
      <c r="C19" s="36" t="s">
        <v>168</v>
      </c>
    </row>
    <row r="20" spans="1:3" ht="18.75">
      <c r="A20" s="34" t="s">
        <v>169</v>
      </c>
      <c r="B20" s="35" t="s">
        <v>157</v>
      </c>
      <c r="C20" s="36" t="s">
        <v>170</v>
      </c>
    </row>
    <row r="21" spans="1:3" ht="18.75">
      <c r="A21" s="34" t="s">
        <v>171</v>
      </c>
      <c r="B21" s="35" t="s">
        <v>157</v>
      </c>
      <c r="C21" s="36" t="s">
        <v>172</v>
      </c>
    </row>
    <row r="22" spans="1:3" ht="18.75">
      <c r="A22" s="34" t="s">
        <v>173</v>
      </c>
      <c r="B22" s="35" t="s">
        <v>157</v>
      </c>
      <c r="C22" s="36" t="s">
        <v>174</v>
      </c>
    </row>
    <row r="23" spans="1:3" ht="18.75">
      <c r="A23" s="34" t="s">
        <v>175</v>
      </c>
      <c r="B23" s="35" t="s">
        <v>157</v>
      </c>
      <c r="C23" s="36" t="s">
        <v>176</v>
      </c>
    </row>
    <row r="24" spans="1:3" ht="18.75">
      <c r="A24" s="93" t="s">
        <v>177</v>
      </c>
      <c r="B24" s="93"/>
      <c r="C24" s="93"/>
    </row>
  </sheetData>
  <mergeCells count="1">
    <mergeCell ref="A24:C24"/>
  </mergeCells>
  <pageMargins left="0.25" right="0.25" top="0.75" bottom="0.75" header="0.51180555555555496" footer="0.51180555555555496"/>
  <pageSetup paperSize="9" firstPageNumber="0" orientation="landscape"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243E"/>
    <pageSetUpPr fitToPage="1"/>
  </sheetPr>
  <dimension ref="A1:AMK24"/>
  <sheetViews>
    <sheetView zoomScale="90" zoomScaleNormal="90" workbookViewId="0">
      <pane ySplit="1" topLeftCell="A2" activePane="bottomLeft" state="frozen"/>
      <selection pane="bottomLeft" activeCell="N7" sqref="N7"/>
    </sheetView>
  </sheetViews>
  <sheetFormatPr baseColWidth="10" defaultColWidth="9.140625" defaultRowHeight="15"/>
  <cols>
    <col min="1" max="1" width="23" style="27" customWidth="1"/>
    <col min="2" max="2" width="28.28515625" style="27" bestFit="1" customWidth="1"/>
    <col min="3" max="3" width="15.85546875" style="27"/>
    <col min="4" max="4" width="22.7109375" style="27" bestFit="1" customWidth="1"/>
    <col min="5" max="5" width="20.5703125" style="27" bestFit="1" customWidth="1"/>
    <col min="6" max="6" width="17.85546875" style="27"/>
    <col min="7" max="7" width="14.28515625" style="27"/>
    <col min="8" max="8" width="13.85546875" style="27"/>
    <col min="9" max="9" width="14.28515625" style="27"/>
    <col min="10" max="10" width="14.7109375" style="27" bestFit="1" customWidth="1"/>
    <col min="11" max="11" width="13.85546875" style="27"/>
    <col min="12" max="12" width="14.28515625" style="27"/>
    <col min="13" max="13" width="13" style="27"/>
    <col min="14" max="14" width="8.5703125"/>
    <col min="15" max="1025" width="27.7109375" style="27"/>
  </cols>
  <sheetData>
    <row r="1" spans="1:13" ht="23.25">
      <c r="A1" s="37" t="s">
        <v>1</v>
      </c>
      <c r="B1" s="1" t="s">
        <v>178</v>
      </c>
      <c r="C1" s="1" t="s">
        <v>179</v>
      </c>
      <c r="D1" s="1" t="s">
        <v>180</v>
      </c>
      <c r="E1" s="1" t="s">
        <v>181</v>
      </c>
      <c r="F1" s="1" t="s">
        <v>182</v>
      </c>
      <c r="G1" s="14" t="s">
        <v>183</v>
      </c>
      <c r="H1" s="1" t="s">
        <v>184</v>
      </c>
      <c r="I1" s="1" t="s">
        <v>185</v>
      </c>
      <c r="J1" s="1" t="s">
        <v>186</v>
      </c>
      <c r="K1" s="1" t="s">
        <v>187</v>
      </c>
      <c r="L1" s="1" t="s">
        <v>188</v>
      </c>
      <c r="M1" s="1" t="s">
        <v>74</v>
      </c>
    </row>
    <row r="2" spans="1:13" ht="18.75">
      <c r="A2" s="38" t="s">
        <v>189</v>
      </c>
      <c r="B2" s="5" t="s">
        <v>190</v>
      </c>
      <c r="C2" s="5" t="s">
        <v>191</v>
      </c>
      <c r="D2" s="5" t="s">
        <v>192</v>
      </c>
      <c r="E2" s="5" t="s">
        <v>193</v>
      </c>
      <c r="F2" s="5">
        <v>748</v>
      </c>
      <c r="G2" s="5">
        <v>5</v>
      </c>
      <c r="H2" s="5">
        <v>1</v>
      </c>
      <c r="I2" s="39" t="s">
        <v>194</v>
      </c>
      <c r="J2" s="5">
        <v>10</v>
      </c>
      <c r="K2" s="5">
        <v>4</v>
      </c>
      <c r="L2" s="5">
        <v>2</v>
      </c>
      <c r="M2" s="40">
        <f t="shared" ref="M2:M23" si="0">((G2)+(H2*10)+(J2*20)+(K2*5))*L2</f>
        <v>470</v>
      </c>
    </row>
    <row r="3" spans="1:13" ht="18.75">
      <c r="A3" s="38" t="s">
        <v>644</v>
      </c>
      <c r="B3" s="5" t="s">
        <v>206</v>
      </c>
      <c r="C3" s="5" t="s">
        <v>197</v>
      </c>
      <c r="D3" s="5" t="s">
        <v>192</v>
      </c>
      <c r="E3" s="5" t="s">
        <v>193</v>
      </c>
      <c r="F3" s="5">
        <v>750</v>
      </c>
      <c r="G3" s="5">
        <v>12</v>
      </c>
      <c r="H3" s="5">
        <v>0</v>
      </c>
      <c r="I3" s="39" t="s">
        <v>194</v>
      </c>
      <c r="J3" s="5">
        <v>20</v>
      </c>
      <c r="K3" s="5">
        <v>12</v>
      </c>
      <c r="L3" s="5">
        <v>1</v>
      </c>
      <c r="M3" s="40">
        <f t="shared" si="0"/>
        <v>472</v>
      </c>
    </row>
    <row r="4" spans="1:13" ht="18.75">
      <c r="A4" s="38" t="s">
        <v>198</v>
      </c>
      <c r="B4" s="5" t="s">
        <v>196</v>
      </c>
      <c r="C4" s="5" t="s">
        <v>197</v>
      </c>
      <c r="D4" s="5" t="s">
        <v>192</v>
      </c>
      <c r="E4" s="5" t="s">
        <v>193</v>
      </c>
      <c r="F4" s="5">
        <v>715</v>
      </c>
      <c r="G4" s="5">
        <v>15</v>
      </c>
      <c r="H4" s="5">
        <v>2</v>
      </c>
      <c r="I4" s="39" t="s">
        <v>194</v>
      </c>
      <c r="J4" s="5">
        <v>22</v>
      </c>
      <c r="K4" s="5">
        <v>7</v>
      </c>
      <c r="L4" s="5">
        <v>1</v>
      </c>
      <c r="M4" s="40">
        <f t="shared" si="0"/>
        <v>510</v>
      </c>
    </row>
    <row r="5" spans="1:13" ht="18.75">
      <c r="A5" s="38" t="s">
        <v>199</v>
      </c>
      <c r="B5" s="5" t="s">
        <v>196</v>
      </c>
      <c r="C5" s="5" t="s">
        <v>197</v>
      </c>
      <c r="D5" s="5" t="s">
        <v>200</v>
      </c>
      <c r="E5" s="5" t="s">
        <v>193</v>
      </c>
      <c r="F5" s="5">
        <v>723</v>
      </c>
      <c r="G5" s="5">
        <v>14</v>
      </c>
      <c r="H5" s="5">
        <v>0</v>
      </c>
      <c r="I5" s="39" t="s">
        <v>201</v>
      </c>
      <c r="J5" s="5">
        <v>23</v>
      </c>
      <c r="K5" s="5">
        <v>18</v>
      </c>
      <c r="L5" s="5">
        <v>1</v>
      </c>
      <c r="M5" s="40">
        <f t="shared" si="0"/>
        <v>564</v>
      </c>
    </row>
    <row r="6" spans="1:13" ht="18.75">
      <c r="A6" s="38" t="s">
        <v>202</v>
      </c>
      <c r="B6" s="5" t="s">
        <v>203</v>
      </c>
      <c r="C6" s="5" t="s">
        <v>197</v>
      </c>
      <c r="D6" s="5" t="s">
        <v>192</v>
      </c>
      <c r="E6" s="5" t="s">
        <v>193</v>
      </c>
      <c r="F6" s="5">
        <v>722</v>
      </c>
      <c r="G6" s="5">
        <v>20</v>
      </c>
      <c r="H6" s="5">
        <v>-3</v>
      </c>
      <c r="I6" s="39" t="s">
        <v>194</v>
      </c>
      <c r="J6" s="5">
        <v>24</v>
      </c>
      <c r="K6" s="5">
        <v>5</v>
      </c>
      <c r="L6" s="5">
        <v>1</v>
      </c>
      <c r="M6" s="40">
        <f t="shared" si="0"/>
        <v>495</v>
      </c>
    </row>
    <row r="7" spans="1:13" ht="18.75">
      <c r="A7" s="38" t="s">
        <v>195</v>
      </c>
      <c r="B7" s="5" t="s">
        <v>196</v>
      </c>
      <c r="C7" s="5" t="s">
        <v>197</v>
      </c>
      <c r="D7" s="5" t="s">
        <v>192</v>
      </c>
      <c r="E7" s="5" t="s">
        <v>193</v>
      </c>
      <c r="F7" s="5">
        <v>748</v>
      </c>
      <c r="G7" s="5">
        <v>14</v>
      </c>
      <c r="H7" s="5">
        <v>0</v>
      </c>
      <c r="I7" s="39" t="s">
        <v>194</v>
      </c>
      <c r="J7" s="5">
        <v>27</v>
      </c>
      <c r="K7" s="5">
        <v>8</v>
      </c>
      <c r="L7" s="5">
        <v>1</v>
      </c>
      <c r="M7" s="40">
        <f t="shared" si="0"/>
        <v>594</v>
      </c>
    </row>
    <row r="8" spans="1:13" ht="18.75">
      <c r="A8" s="38" t="s">
        <v>204</v>
      </c>
      <c r="B8" s="5" t="s">
        <v>190</v>
      </c>
      <c r="C8" s="5" t="s">
        <v>205</v>
      </c>
      <c r="D8" s="5" t="s">
        <v>192</v>
      </c>
      <c r="E8" s="5" t="s">
        <v>193</v>
      </c>
      <c r="F8" s="5">
        <v>749</v>
      </c>
      <c r="G8" s="5">
        <v>10</v>
      </c>
      <c r="H8" s="5">
        <v>4</v>
      </c>
      <c r="I8" s="39" t="s">
        <v>194</v>
      </c>
      <c r="J8" s="5">
        <v>26</v>
      </c>
      <c r="K8" s="5">
        <v>10</v>
      </c>
      <c r="L8" s="5">
        <v>2</v>
      </c>
      <c r="M8" s="40">
        <f t="shared" si="0"/>
        <v>1240</v>
      </c>
    </row>
    <row r="9" spans="1:13" ht="18.75">
      <c r="A9" s="38" t="s">
        <v>207</v>
      </c>
      <c r="B9" s="5" t="s">
        <v>190</v>
      </c>
      <c r="C9" s="5" t="s">
        <v>197</v>
      </c>
      <c r="D9" s="5" t="s">
        <v>192</v>
      </c>
      <c r="E9" s="5" t="s">
        <v>193</v>
      </c>
      <c r="F9" s="5">
        <v>730</v>
      </c>
      <c r="G9" s="5">
        <v>15</v>
      </c>
      <c r="H9" s="5">
        <v>5</v>
      </c>
      <c r="I9" s="39" t="s">
        <v>194</v>
      </c>
      <c r="J9" s="5">
        <v>24</v>
      </c>
      <c r="K9" s="5">
        <v>7</v>
      </c>
      <c r="L9" s="5">
        <v>2</v>
      </c>
      <c r="M9" s="40">
        <f t="shared" si="0"/>
        <v>1160</v>
      </c>
    </row>
    <row r="10" spans="1:13" ht="18.75">
      <c r="A10" s="38" t="s">
        <v>645</v>
      </c>
      <c r="B10" s="5" t="s">
        <v>206</v>
      </c>
      <c r="C10" s="5" t="s">
        <v>197</v>
      </c>
      <c r="D10" s="5" t="s">
        <v>192</v>
      </c>
      <c r="E10" s="5" t="s">
        <v>193</v>
      </c>
      <c r="F10" s="5">
        <v>730</v>
      </c>
      <c r="G10" s="5">
        <v>12</v>
      </c>
      <c r="H10" s="5">
        <v>0</v>
      </c>
      <c r="I10" s="39" t="s">
        <v>194</v>
      </c>
      <c r="J10" s="5">
        <v>30</v>
      </c>
      <c r="K10" s="5">
        <v>16</v>
      </c>
      <c r="L10" s="5">
        <v>2</v>
      </c>
      <c r="M10" s="40">
        <f t="shared" si="0"/>
        <v>1384</v>
      </c>
    </row>
    <row r="11" spans="1:13" ht="18.75">
      <c r="A11" s="38" t="s">
        <v>208</v>
      </c>
      <c r="B11" s="5" t="s">
        <v>209</v>
      </c>
      <c r="C11" s="5" t="s">
        <v>197</v>
      </c>
      <c r="D11" s="5" t="s">
        <v>192</v>
      </c>
      <c r="E11" s="5" t="s">
        <v>193</v>
      </c>
      <c r="F11" s="5">
        <v>739</v>
      </c>
      <c r="G11" s="5">
        <v>30</v>
      </c>
      <c r="H11" s="5">
        <v>3</v>
      </c>
      <c r="I11" s="39" t="s">
        <v>194</v>
      </c>
      <c r="J11" s="5">
        <v>28</v>
      </c>
      <c r="K11" s="5">
        <v>17</v>
      </c>
      <c r="L11" s="5">
        <v>2</v>
      </c>
      <c r="M11" s="40">
        <f t="shared" si="0"/>
        <v>1410</v>
      </c>
    </row>
    <row r="12" spans="1:13" ht="18.75">
      <c r="A12" s="38" t="s">
        <v>210</v>
      </c>
      <c r="B12" s="5" t="s">
        <v>209</v>
      </c>
      <c r="C12" s="5" t="s">
        <v>205</v>
      </c>
      <c r="D12" s="5" t="s">
        <v>200</v>
      </c>
      <c r="E12" s="5" t="s">
        <v>193</v>
      </c>
      <c r="F12" s="5">
        <v>720</v>
      </c>
      <c r="G12" s="5">
        <v>20</v>
      </c>
      <c r="H12" s="5">
        <v>2</v>
      </c>
      <c r="I12" s="39" t="s">
        <v>211</v>
      </c>
      <c r="J12" s="5">
        <v>21</v>
      </c>
      <c r="K12" s="5">
        <v>30</v>
      </c>
      <c r="L12" s="5">
        <v>3</v>
      </c>
      <c r="M12" s="40">
        <f t="shared" si="0"/>
        <v>1830</v>
      </c>
    </row>
    <row r="13" spans="1:13" ht="18.75">
      <c r="A13" s="38" t="s">
        <v>212</v>
      </c>
      <c r="B13" s="5" t="s">
        <v>203</v>
      </c>
      <c r="C13" s="5" t="s">
        <v>213</v>
      </c>
      <c r="D13" s="5" t="s">
        <v>214</v>
      </c>
      <c r="E13" s="5" t="s">
        <v>215</v>
      </c>
      <c r="F13" s="5">
        <v>702</v>
      </c>
      <c r="G13" s="5">
        <v>150</v>
      </c>
      <c r="H13" s="5">
        <v>-6</v>
      </c>
      <c r="I13" s="39" t="s">
        <v>216</v>
      </c>
      <c r="J13" s="5">
        <v>25</v>
      </c>
      <c r="K13" s="5">
        <v>12</v>
      </c>
      <c r="L13" s="5">
        <v>1</v>
      </c>
      <c r="M13" s="40">
        <f t="shared" si="0"/>
        <v>650</v>
      </c>
    </row>
    <row r="14" spans="1:13" ht="18.75">
      <c r="A14" s="38" t="s">
        <v>217</v>
      </c>
      <c r="B14" s="5" t="s">
        <v>196</v>
      </c>
      <c r="C14" s="5" t="s">
        <v>213</v>
      </c>
      <c r="D14" s="5" t="s">
        <v>214</v>
      </c>
      <c r="E14" s="5" t="s">
        <v>215</v>
      </c>
      <c r="F14" s="5">
        <v>720</v>
      </c>
      <c r="G14" s="5">
        <v>160</v>
      </c>
      <c r="H14" s="5">
        <v>0</v>
      </c>
      <c r="I14" s="39" t="s">
        <v>218</v>
      </c>
      <c r="J14" s="5">
        <v>40</v>
      </c>
      <c r="K14" s="5">
        <v>2</v>
      </c>
      <c r="L14" s="5">
        <v>1</v>
      </c>
      <c r="M14" s="40">
        <f t="shared" si="0"/>
        <v>970</v>
      </c>
    </row>
    <row r="15" spans="1:13" ht="18.75">
      <c r="A15" s="38" t="s">
        <v>641</v>
      </c>
      <c r="B15" s="5" t="s">
        <v>206</v>
      </c>
      <c r="C15" s="5" t="s">
        <v>197</v>
      </c>
      <c r="D15" s="5" t="s">
        <v>219</v>
      </c>
      <c r="E15" s="5" t="s">
        <v>215</v>
      </c>
      <c r="F15" s="5">
        <v>743</v>
      </c>
      <c r="G15" s="5">
        <v>100</v>
      </c>
      <c r="H15" s="5">
        <v>0</v>
      </c>
      <c r="I15" s="39" t="s">
        <v>220</v>
      </c>
      <c r="J15" s="5">
        <v>40</v>
      </c>
      <c r="K15" s="5">
        <v>30</v>
      </c>
      <c r="L15" s="5">
        <v>2</v>
      </c>
      <c r="M15" s="40">
        <f t="shared" si="0"/>
        <v>2100</v>
      </c>
    </row>
    <row r="16" spans="1:13" ht="18.75">
      <c r="A16" s="38" t="s">
        <v>221</v>
      </c>
      <c r="B16" s="5" t="s">
        <v>190</v>
      </c>
      <c r="C16" s="5" t="s">
        <v>197</v>
      </c>
      <c r="D16" s="5" t="s">
        <v>219</v>
      </c>
      <c r="E16" s="5" t="s">
        <v>215</v>
      </c>
      <c r="F16" s="5">
        <v>718</v>
      </c>
      <c r="G16" s="5">
        <v>150</v>
      </c>
      <c r="H16" s="5">
        <v>12</v>
      </c>
      <c r="I16" s="39" t="s">
        <v>222</v>
      </c>
      <c r="J16" s="5">
        <v>34</v>
      </c>
      <c r="K16" s="5">
        <v>20</v>
      </c>
      <c r="L16" s="5">
        <v>2</v>
      </c>
      <c r="M16" s="40">
        <f t="shared" si="0"/>
        <v>2100</v>
      </c>
    </row>
    <row r="17" spans="1:13" ht="18.75">
      <c r="A17" s="38" t="s">
        <v>642</v>
      </c>
      <c r="B17" s="5" t="s">
        <v>206</v>
      </c>
      <c r="C17" s="5" t="s">
        <v>197</v>
      </c>
      <c r="D17" s="5" t="s">
        <v>223</v>
      </c>
      <c r="E17" s="5" t="s">
        <v>224</v>
      </c>
      <c r="F17" s="5">
        <v>721</v>
      </c>
      <c r="G17" s="5">
        <v>300</v>
      </c>
      <c r="H17" s="5">
        <v>-2</v>
      </c>
      <c r="I17" s="39" t="s">
        <v>225</v>
      </c>
      <c r="J17" s="5">
        <v>45</v>
      </c>
      <c r="K17" s="5">
        <v>150</v>
      </c>
      <c r="L17" s="5">
        <v>2</v>
      </c>
      <c r="M17" s="40">
        <f t="shared" si="0"/>
        <v>3860</v>
      </c>
    </row>
    <row r="18" spans="1:13" ht="18.75">
      <c r="A18" s="38" t="s">
        <v>230</v>
      </c>
      <c r="B18" s="5" t="s">
        <v>190</v>
      </c>
      <c r="C18" s="5" t="s">
        <v>197</v>
      </c>
      <c r="D18" s="5" t="s">
        <v>231</v>
      </c>
      <c r="E18" s="5" t="s">
        <v>215</v>
      </c>
      <c r="F18" s="5">
        <v>743</v>
      </c>
      <c r="G18" s="5">
        <v>300</v>
      </c>
      <c r="H18" s="5">
        <v>15</v>
      </c>
      <c r="I18" s="39" t="s">
        <v>194</v>
      </c>
      <c r="J18" s="5">
        <v>20</v>
      </c>
      <c r="K18" s="5">
        <v>5</v>
      </c>
      <c r="L18" s="5">
        <v>3</v>
      </c>
      <c r="M18" s="40">
        <f t="shared" si="0"/>
        <v>2625</v>
      </c>
    </row>
    <row r="19" spans="1:13" ht="18.75">
      <c r="A19" s="38" t="s">
        <v>643</v>
      </c>
      <c r="B19" s="5" t="s">
        <v>206</v>
      </c>
      <c r="C19" s="5" t="s">
        <v>226</v>
      </c>
      <c r="D19" s="5" t="s">
        <v>227</v>
      </c>
      <c r="E19" s="5" t="s">
        <v>224</v>
      </c>
      <c r="F19" s="5">
        <v>750</v>
      </c>
      <c r="G19" s="5">
        <v>400</v>
      </c>
      <c r="H19" s="5">
        <v>-3</v>
      </c>
      <c r="I19" s="39" t="s">
        <v>194</v>
      </c>
      <c r="J19" s="5">
        <v>80</v>
      </c>
      <c r="K19" s="5">
        <v>10</v>
      </c>
      <c r="L19" s="5">
        <v>2</v>
      </c>
      <c r="M19" s="40">
        <f t="shared" si="0"/>
        <v>4040</v>
      </c>
    </row>
    <row r="20" spans="1:13" ht="18.75">
      <c r="A20" s="38" t="s">
        <v>228</v>
      </c>
      <c r="B20" s="5" t="s">
        <v>209</v>
      </c>
      <c r="C20" s="5" t="s">
        <v>197</v>
      </c>
      <c r="D20" s="5" t="s">
        <v>219</v>
      </c>
      <c r="E20" s="5" t="s">
        <v>215</v>
      </c>
      <c r="F20" s="5">
        <v>716</v>
      </c>
      <c r="G20" s="5">
        <v>300</v>
      </c>
      <c r="H20" s="5">
        <v>1</v>
      </c>
      <c r="I20" s="39" t="s">
        <v>229</v>
      </c>
      <c r="J20" s="5">
        <v>23</v>
      </c>
      <c r="K20" s="5">
        <v>25</v>
      </c>
      <c r="L20" s="5">
        <v>3</v>
      </c>
      <c r="M20" s="40">
        <f t="shared" si="0"/>
        <v>2685</v>
      </c>
    </row>
    <row r="21" spans="1:13" ht="18.75">
      <c r="A21" s="38" t="s">
        <v>232</v>
      </c>
      <c r="B21" s="5" t="s">
        <v>209</v>
      </c>
      <c r="C21" s="5" t="s">
        <v>197</v>
      </c>
      <c r="D21" s="5" t="s">
        <v>231</v>
      </c>
      <c r="E21" s="5" t="s">
        <v>215</v>
      </c>
      <c r="F21" s="5">
        <v>732</v>
      </c>
      <c r="G21" s="5">
        <v>400</v>
      </c>
      <c r="H21" s="5">
        <v>5</v>
      </c>
      <c r="I21" s="39" t="s">
        <v>194</v>
      </c>
      <c r="J21" s="5">
        <v>50</v>
      </c>
      <c r="K21" s="5">
        <v>4</v>
      </c>
      <c r="L21" s="5">
        <v>3</v>
      </c>
      <c r="M21" s="40">
        <f t="shared" si="0"/>
        <v>4410</v>
      </c>
    </row>
    <row r="22" spans="1:13" ht="18.75">
      <c r="A22" s="38" t="s">
        <v>233</v>
      </c>
      <c r="B22" s="5" t="s">
        <v>203</v>
      </c>
      <c r="C22" s="5" t="s">
        <v>197</v>
      </c>
      <c r="D22" s="5" t="s">
        <v>223</v>
      </c>
      <c r="E22" s="5" t="s">
        <v>224</v>
      </c>
      <c r="F22" s="5">
        <v>729</v>
      </c>
      <c r="G22" s="5">
        <v>500</v>
      </c>
      <c r="H22" s="5">
        <v>-8</v>
      </c>
      <c r="I22" s="39" t="s">
        <v>234</v>
      </c>
      <c r="J22" s="5">
        <v>38</v>
      </c>
      <c r="K22" s="5">
        <v>500</v>
      </c>
      <c r="L22" s="5">
        <v>2</v>
      </c>
      <c r="M22" s="40">
        <f t="shared" si="0"/>
        <v>7360</v>
      </c>
    </row>
    <row r="23" spans="1:13" ht="18.75">
      <c r="A23" s="38" t="s">
        <v>235</v>
      </c>
      <c r="B23" s="5" t="s">
        <v>190</v>
      </c>
      <c r="C23" s="5" t="s">
        <v>197</v>
      </c>
      <c r="D23" s="5" t="s">
        <v>223</v>
      </c>
      <c r="E23" s="5" t="s">
        <v>224</v>
      </c>
      <c r="F23" s="5">
        <v>711</v>
      </c>
      <c r="G23" s="5">
        <v>450</v>
      </c>
      <c r="H23" s="5">
        <v>6</v>
      </c>
      <c r="I23" s="39" t="s">
        <v>236</v>
      </c>
      <c r="J23" s="5">
        <v>15</v>
      </c>
      <c r="K23" s="5">
        <v>80</v>
      </c>
      <c r="L23" s="5">
        <v>3</v>
      </c>
      <c r="M23" s="40">
        <f t="shared" si="0"/>
        <v>3630</v>
      </c>
    </row>
    <row r="24" spans="1:13" ht="18.75">
      <c r="A24" s="38" t="s">
        <v>237</v>
      </c>
      <c r="B24" s="5" t="s">
        <v>209</v>
      </c>
      <c r="C24" s="5" t="s">
        <v>226</v>
      </c>
      <c r="D24" s="5" t="s">
        <v>227</v>
      </c>
      <c r="E24" s="5" t="s">
        <v>224</v>
      </c>
      <c r="F24" s="5">
        <v>723</v>
      </c>
      <c r="G24" s="5">
        <v>800</v>
      </c>
      <c r="H24" s="5">
        <v>2</v>
      </c>
      <c r="I24" s="39" t="s">
        <v>194</v>
      </c>
      <c r="J24" s="5">
        <v>70</v>
      </c>
      <c r="K24" s="5">
        <v>15</v>
      </c>
      <c r="L24" s="5">
        <v>3</v>
      </c>
      <c r="M24" s="40">
        <f>((G24)+(H24*10)+(J24*20)+(K24*5))*L24</f>
        <v>6885</v>
      </c>
    </row>
  </sheetData>
  <autoFilter ref="A1:M24">
    <sortState ref="A2:M24">
      <sortCondition ref="M1:M24"/>
    </sortState>
  </autoFilter>
  <pageMargins left="0.25" right="0.25" top="0.75" bottom="0.75" header="0.51180555555555496" footer="0.51180555555555496"/>
  <pageSetup paperSize="9" scale="64" firstPageNumber="0" orientation="landscape" horizontalDpi="4294967293" verticalDpi="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10243E"/>
    <pageSetUpPr fitToPage="1"/>
  </sheetPr>
  <dimension ref="A1:AMK14"/>
  <sheetViews>
    <sheetView zoomScaleNormal="100" workbookViewId="0">
      <pane ySplit="1" topLeftCell="A2" activePane="bottomLeft" state="frozen"/>
      <selection pane="bottomLeft" activeCell="I5" sqref="I5"/>
    </sheetView>
  </sheetViews>
  <sheetFormatPr baseColWidth="10" defaultColWidth="9.140625" defaultRowHeight="15"/>
  <cols>
    <col min="1" max="1" width="17.140625" style="27"/>
    <col min="2" max="2" width="21.7109375" style="27"/>
    <col min="3" max="3" width="29" style="27" bestFit="1" customWidth="1"/>
    <col min="4" max="4" width="21.28515625" style="27" bestFit="1" customWidth="1"/>
    <col min="5" max="5" width="14.28515625" style="27"/>
    <col min="6" max="6" width="14.5703125" style="27"/>
    <col min="7" max="7" width="13.85546875" style="27"/>
    <col min="8" max="8" width="14.28515625" style="27"/>
    <col min="9" max="9" width="13" style="27"/>
    <col min="10" max="10" width="8.5703125"/>
    <col min="11" max="1025" width="27.7109375" style="27"/>
  </cols>
  <sheetData>
    <row r="1" spans="1:9" ht="23.25">
      <c r="A1" s="37" t="s">
        <v>1</v>
      </c>
      <c r="B1" s="1" t="s">
        <v>238</v>
      </c>
      <c r="C1" s="1" t="s">
        <v>87</v>
      </c>
      <c r="D1" s="1" t="s">
        <v>181</v>
      </c>
      <c r="E1" s="14" t="s">
        <v>183</v>
      </c>
      <c r="F1" s="1" t="s">
        <v>186</v>
      </c>
      <c r="G1" s="1" t="s">
        <v>187</v>
      </c>
      <c r="H1" s="1" t="s">
        <v>188</v>
      </c>
      <c r="I1" s="1" t="s">
        <v>74</v>
      </c>
    </row>
    <row r="2" spans="1:9" ht="18.75">
      <c r="A2" s="38" t="s">
        <v>243</v>
      </c>
      <c r="B2" s="5" t="s">
        <v>240</v>
      </c>
      <c r="C2" s="5" t="s">
        <v>244</v>
      </c>
      <c r="D2" s="5" t="s">
        <v>245</v>
      </c>
      <c r="E2" s="5" t="s">
        <v>246</v>
      </c>
      <c r="F2" s="5">
        <v>80</v>
      </c>
      <c r="G2" s="5">
        <v>1</v>
      </c>
      <c r="H2" s="5">
        <v>3</v>
      </c>
      <c r="I2" s="40">
        <v>500</v>
      </c>
    </row>
    <row r="3" spans="1:9" ht="18.75">
      <c r="A3" s="38" t="s">
        <v>247</v>
      </c>
      <c r="B3" s="5" t="s">
        <v>240</v>
      </c>
      <c r="C3" s="5" t="s">
        <v>248</v>
      </c>
      <c r="D3" s="5" t="s">
        <v>245</v>
      </c>
      <c r="E3" s="5" t="s">
        <v>246</v>
      </c>
      <c r="F3" s="5">
        <v>10</v>
      </c>
      <c r="G3" s="5">
        <v>1</v>
      </c>
      <c r="H3" s="5">
        <v>1</v>
      </c>
      <c r="I3" s="40">
        <v>10</v>
      </c>
    </row>
    <row r="4" spans="1:9" ht="18.75">
      <c r="A4" s="38" t="s">
        <v>254</v>
      </c>
      <c r="B4" s="5" t="s">
        <v>240</v>
      </c>
      <c r="C4" s="5" t="s">
        <v>255</v>
      </c>
      <c r="D4" s="5" t="s">
        <v>245</v>
      </c>
      <c r="E4" s="5" t="s">
        <v>246</v>
      </c>
      <c r="F4" s="5">
        <v>1</v>
      </c>
      <c r="G4" s="5">
        <v>1</v>
      </c>
      <c r="H4" s="5">
        <v>1</v>
      </c>
      <c r="I4" s="40">
        <v>40</v>
      </c>
    </row>
    <row r="5" spans="1:9" ht="18.75">
      <c r="A5" s="38" t="s">
        <v>256</v>
      </c>
      <c r="B5" s="5" t="s">
        <v>240</v>
      </c>
      <c r="C5" s="5" t="s">
        <v>257</v>
      </c>
      <c r="D5" s="5" t="s">
        <v>245</v>
      </c>
      <c r="E5" s="5" t="s">
        <v>246</v>
      </c>
      <c r="F5" s="5">
        <v>2</v>
      </c>
      <c r="G5" s="5">
        <v>1</v>
      </c>
      <c r="H5" s="5">
        <v>1</v>
      </c>
      <c r="I5" s="40">
        <v>50</v>
      </c>
    </row>
    <row r="6" spans="1:9" ht="18.75">
      <c r="A6" s="38" t="s">
        <v>260</v>
      </c>
      <c r="B6" s="5" t="s">
        <v>240</v>
      </c>
      <c r="C6" s="5" t="s">
        <v>261</v>
      </c>
      <c r="D6" s="5" t="s">
        <v>245</v>
      </c>
      <c r="E6" s="5" t="s">
        <v>246</v>
      </c>
      <c r="F6" s="5">
        <v>50</v>
      </c>
      <c r="G6" s="5">
        <v>1</v>
      </c>
      <c r="H6" s="5">
        <v>2</v>
      </c>
      <c r="I6" s="40">
        <v>60</v>
      </c>
    </row>
    <row r="7" spans="1:9" ht="18.75">
      <c r="A7" s="38" t="s">
        <v>265</v>
      </c>
      <c r="B7" s="5" t="s">
        <v>240</v>
      </c>
      <c r="C7" s="5" t="s">
        <v>676</v>
      </c>
      <c r="D7" s="5" t="s">
        <v>245</v>
      </c>
      <c r="E7" s="5" t="s">
        <v>246</v>
      </c>
      <c r="F7" s="5">
        <v>3</v>
      </c>
      <c r="G7" s="5">
        <v>1</v>
      </c>
      <c r="H7" s="5">
        <v>3</v>
      </c>
      <c r="I7" s="40">
        <v>800</v>
      </c>
    </row>
    <row r="8" spans="1:9" ht="18.75">
      <c r="A8" s="38" t="s">
        <v>251</v>
      </c>
      <c r="B8" s="5" t="s">
        <v>240</v>
      </c>
      <c r="C8" s="5" t="s">
        <v>252</v>
      </c>
      <c r="D8" s="5" t="s">
        <v>253</v>
      </c>
      <c r="E8" s="5">
        <v>1</v>
      </c>
      <c r="F8" s="5">
        <v>12</v>
      </c>
      <c r="G8" s="5">
        <v>1</v>
      </c>
      <c r="H8" s="5">
        <v>1</v>
      </c>
      <c r="I8" s="40">
        <v>30</v>
      </c>
    </row>
    <row r="9" spans="1:9" ht="18.75">
      <c r="A9" s="38" t="s">
        <v>258</v>
      </c>
      <c r="B9" s="5" t="s">
        <v>240</v>
      </c>
      <c r="C9" s="5" t="s">
        <v>241</v>
      </c>
      <c r="D9" s="5" t="s">
        <v>253</v>
      </c>
      <c r="E9" s="5">
        <v>1</v>
      </c>
      <c r="F9" s="5">
        <v>13</v>
      </c>
      <c r="G9" s="5">
        <v>1</v>
      </c>
      <c r="H9" s="5">
        <v>1</v>
      </c>
      <c r="I9" s="40">
        <v>80</v>
      </c>
    </row>
    <row r="10" spans="1:9" ht="18.75">
      <c r="A10" s="38" t="s">
        <v>259</v>
      </c>
      <c r="B10" s="5" t="s">
        <v>240</v>
      </c>
      <c r="C10" s="5" t="s">
        <v>252</v>
      </c>
      <c r="D10" s="5" t="s">
        <v>253</v>
      </c>
      <c r="E10" s="5">
        <v>1</v>
      </c>
      <c r="F10" s="5">
        <v>15</v>
      </c>
      <c r="G10" s="5">
        <v>1</v>
      </c>
      <c r="H10" s="5">
        <v>1</v>
      </c>
      <c r="I10" s="40">
        <v>100</v>
      </c>
    </row>
    <row r="11" spans="1:9" ht="18.75">
      <c r="A11" s="38" t="s">
        <v>262</v>
      </c>
      <c r="B11" s="5" t="s">
        <v>263</v>
      </c>
      <c r="C11" s="5" t="s">
        <v>241</v>
      </c>
      <c r="D11" s="5" t="s">
        <v>253</v>
      </c>
      <c r="E11" s="5">
        <v>1</v>
      </c>
      <c r="F11" s="5">
        <v>18</v>
      </c>
      <c r="G11" s="5">
        <v>30</v>
      </c>
      <c r="H11" s="5">
        <v>3</v>
      </c>
      <c r="I11" s="40">
        <v>450</v>
      </c>
    </row>
    <row r="12" spans="1:9" ht="18.75">
      <c r="A12" s="38" t="s">
        <v>264</v>
      </c>
      <c r="B12" s="5" t="s">
        <v>263</v>
      </c>
      <c r="C12" s="5" t="s">
        <v>252</v>
      </c>
      <c r="D12" s="5" t="s">
        <v>253</v>
      </c>
      <c r="E12" s="5">
        <v>1</v>
      </c>
      <c r="F12" s="5">
        <v>20</v>
      </c>
      <c r="G12" s="5">
        <v>30</v>
      </c>
      <c r="H12" s="5">
        <v>3</v>
      </c>
      <c r="I12" s="40">
        <v>500</v>
      </c>
    </row>
    <row r="13" spans="1:9" ht="18.75">
      <c r="A13" s="38" t="s">
        <v>249</v>
      </c>
      <c r="B13" s="5" t="s">
        <v>240</v>
      </c>
      <c r="C13" s="5" t="s">
        <v>248</v>
      </c>
      <c r="D13" s="5" t="s">
        <v>250</v>
      </c>
      <c r="E13" s="5">
        <v>1</v>
      </c>
      <c r="F13" s="5">
        <v>10</v>
      </c>
      <c r="G13" s="5">
        <v>1</v>
      </c>
      <c r="H13" s="5">
        <v>1</v>
      </c>
      <c r="I13" s="40">
        <v>30</v>
      </c>
    </row>
    <row r="14" spans="1:9" ht="18.75">
      <c r="A14" s="38" t="s">
        <v>239</v>
      </c>
      <c r="B14" s="5" t="s">
        <v>240</v>
      </c>
      <c r="C14" s="5" t="s">
        <v>241</v>
      </c>
      <c r="D14" s="5" t="s">
        <v>242</v>
      </c>
      <c r="E14" s="5">
        <v>1</v>
      </c>
      <c r="F14" s="5">
        <v>5</v>
      </c>
      <c r="G14" s="5">
        <v>1</v>
      </c>
      <c r="H14" s="5">
        <v>1</v>
      </c>
      <c r="I14" s="5" t="s">
        <v>240</v>
      </c>
    </row>
  </sheetData>
  <autoFilter ref="A1:I18">
    <sortState ref="A2:I14">
      <sortCondition ref="D1:D18"/>
    </sortState>
  </autoFilter>
  <pageMargins left="0.25" right="0.25" top="0.75" bottom="0.75" header="0.51180555555555496" footer="0.51180555555555496"/>
  <pageSetup paperSize="9" scale="92" firstPageNumber="0" orientation="landscape" horizontalDpi="4294967293" verticalDpi="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243E"/>
    <pageSetUpPr fitToPage="1"/>
  </sheetPr>
  <dimension ref="A1:AMK25"/>
  <sheetViews>
    <sheetView zoomScaleNormal="100" workbookViewId="0">
      <pane ySplit="1" topLeftCell="A2" activePane="bottomLeft" state="frozen"/>
      <selection pane="bottomLeft" activeCell="H11" sqref="H11"/>
    </sheetView>
  </sheetViews>
  <sheetFormatPr baseColWidth="10" defaultColWidth="9.140625" defaultRowHeight="15"/>
  <cols>
    <col min="1" max="1" width="15.7109375" style="27"/>
    <col min="2" max="2" width="27.42578125" style="27"/>
    <col min="3" max="3" width="23.28515625" style="27"/>
    <col min="4" max="4" width="26.85546875" style="27"/>
    <col min="5" max="5" width="15.28515625" style="27"/>
    <col min="6" max="6" width="14.28515625" style="27"/>
    <col min="7" max="7" width="13" style="27"/>
    <col min="8" max="8" width="27.7109375" style="12"/>
    <col min="9" max="1025" width="27.7109375" style="27"/>
  </cols>
  <sheetData>
    <row r="1" spans="1:12" s="41" customFormat="1" ht="23.25">
      <c r="A1" s="1" t="s">
        <v>1</v>
      </c>
      <c r="B1" s="1" t="s">
        <v>178</v>
      </c>
      <c r="C1" s="1" t="s">
        <v>87</v>
      </c>
      <c r="D1" s="1" t="s">
        <v>266</v>
      </c>
      <c r="E1" s="14" t="s">
        <v>267</v>
      </c>
      <c r="F1" s="1" t="s">
        <v>188</v>
      </c>
      <c r="G1" s="1" t="s">
        <v>74</v>
      </c>
      <c r="I1" s="42"/>
      <c r="J1" s="42"/>
      <c r="K1" s="42"/>
      <c r="L1" s="42"/>
    </row>
    <row r="2" spans="1:12" ht="18.75">
      <c r="A2" s="38" t="s">
        <v>268</v>
      </c>
      <c r="B2" s="5" t="s">
        <v>190</v>
      </c>
      <c r="C2" s="5" t="s">
        <v>269</v>
      </c>
      <c r="D2" s="5" t="s">
        <v>270</v>
      </c>
      <c r="E2" s="5">
        <v>10</v>
      </c>
      <c r="F2" s="5">
        <v>1</v>
      </c>
      <c r="G2" s="40">
        <f>E2/5*F2*100</f>
        <v>200</v>
      </c>
      <c r="I2" s="42"/>
      <c r="J2" s="42"/>
      <c r="K2" s="42"/>
      <c r="L2" s="42"/>
    </row>
    <row r="3" spans="1:12" ht="18.75">
      <c r="A3" s="43" t="s">
        <v>271</v>
      </c>
      <c r="B3" s="9" t="s">
        <v>272</v>
      </c>
      <c r="C3" s="9" t="s">
        <v>273</v>
      </c>
      <c r="D3" s="9" t="s">
        <v>274</v>
      </c>
      <c r="E3" s="9">
        <v>10</v>
      </c>
      <c r="F3" s="9">
        <v>1</v>
      </c>
      <c r="G3" s="40">
        <f t="shared" ref="G3:G25" si="0">E3/5*F3*100</f>
        <v>200</v>
      </c>
      <c r="I3" s="42"/>
      <c r="J3" s="42"/>
      <c r="K3" s="42"/>
      <c r="L3" s="42"/>
    </row>
    <row r="4" spans="1:12" ht="18.75">
      <c r="A4" s="43" t="s">
        <v>271</v>
      </c>
      <c r="B4" s="9" t="s">
        <v>272</v>
      </c>
      <c r="C4" s="9" t="s">
        <v>275</v>
      </c>
      <c r="D4" s="9" t="s">
        <v>276</v>
      </c>
      <c r="E4" s="9">
        <v>10</v>
      </c>
      <c r="F4" s="9">
        <v>1</v>
      </c>
      <c r="G4" s="40">
        <f t="shared" si="0"/>
        <v>200</v>
      </c>
      <c r="I4" s="42"/>
      <c r="J4" s="42"/>
      <c r="K4" s="42"/>
      <c r="L4" s="42"/>
    </row>
    <row r="5" spans="1:12" ht="18.75">
      <c r="A5" s="43" t="s">
        <v>271</v>
      </c>
      <c r="B5" s="9" t="s">
        <v>272</v>
      </c>
      <c r="C5" s="9" t="s">
        <v>277</v>
      </c>
      <c r="D5" s="9" t="s">
        <v>278</v>
      </c>
      <c r="E5" s="9">
        <v>10</v>
      </c>
      <c r="F5" s="9">
        <v>1</v>
      </c>
      <c r="G5" s="40">
        <f t="shared" si="0"/>
        <v>200</v>
      </c>
      <c r="I5" s="42"/>
      <c r="J5" s="42"/>
      <c r="K5" s="42"/>
      <c r="L5" s="42"/>
    </row>
    <row r="6" spans="1:12" ht="18.75">
      <c r="A6" s="38" t="s">
        <v>279</v>
      </c>
      <c r="B6" s="5" t="s">
        <v>209</v>
      </c>
      <c r="C6" s="5" t="s">
        <v>269</v>
      </c>
      <c r="D6" s="5" t="s">
        <v>270</v>
      </c>
      <c r="E6" s="5">
        <v>20</v>
      </c>
      <c r="F6" s="5">
        <v>1</v>
      </c>
      <c r="G6" s="40">
        <f t="shared" si="0"/>
        <v>400</v>
      </c>
      <c r="I6" s="42"/>
      <c r="J6" s="42"/>
      <c r="K6" s="42"/>
      <c r="L6" s="42"/>
    </row>
    <row r="7" spans="1:12" ht="18.75">
      <c r="A7" s="43" t="s">
        <v>271</v>
      </c>
      <c r="B7" s="9" t="s">
        <v>272</v>
      </c>
      <c r="C7" s="9" t="s">
        <v>280</v>
      </c>
      <c r="D7" s="9" t="s">
        <v>274</v>
      </c>
      <c r="E7" s="9">
        <v>20</v>
      </c>
      <c r="F7" s="9">
        <v>1</v>
      </c>
      <c r="G7" s="40">
        <f t="shared" si="0"/>
        <v>400</v>
      </c>
      <c r="I7" s="42"/>
      <c r="J7" s="42"/>
      <c r="K7" s="42"/>
      <c r="L7" s="42"/>
    </row>
    <row r="8" spans="1:12" ht="18.75">
      <c r="A8" s="43" t="s">
        <v>271</v>
      </c>
      <c r="B8" s="9" t="s">
        <v>272</v>
      </c>
      <c r="C8" s="9" t="s">
        <v>281</v>
      </c>
      <c r="D8" s="9" t="s">
        <v>276</v>
      </c>
      <c r="E8" s="9">
        <v>20</v>
      </c>
      <c r="F8" s="9">
        <v>1</v>
      </c>
      <c r="G8" s="40">
        <f t="shared" si="0"/>
        <v>400</v>
      </c>
      <c r="I8" s="42"/>
      <c r="J8" s="42"/>
      <c r="K8" s="42"/>
      <c r="L8" s="42"/>
    </row>
    <row r="9" spans="1:12" ht="18.75">
      <c r="A9" s="43" t="s">
        <v>271</v>
      </c>
      <c r="B9" s="9" t="s">
        <v>272</v>
      </c>
      <c r="C9" s="9" t="s">
        <v>282</v>
      </c>
      <c r="D9" s="9" t="s">
        <v>278</v>
      </c>
      <c r="E9" s="9">
        <v>20</v>
      </c>
      <c r="F9" s="9">
        <v>1</v>
      </c>
      <c r="G9" s="40">
        <f t="shared" si="0"/>
        <v>400</v>
      </c>
      <c r="I9" s="42"/>
      <c r="J9" s="42"/>
      <c r="K9" s="42"/>
      <c r="L9" s="42"/>
    </row>
    <row r="10" spans="1:12" ht="18.75">
      <c r="A10" s="38" t="s">
        <v>283</v>
      </c>
      <c r="B10" s="5" t="s">
        <v>190</v>
      </c>
      <c r="C10" s="5" t="s">
        <v>284</v>
      </c>
      <c r="D10" s="5" t="s">
        <v>270</v>
      </c>
      <c r="E10" s="5">
        <v>30</v>
      </c>
      <c r="F10" s="5">
        <v>1</v>
      </c>
      <c r="G10" s="40">
        <f t="shared" si="0"/>
        <v>600</v>
      </c>
      <c r="I10" s="42"/>
      <c r="J10" s="42"/>
      <c r="K10" s="42"/>
      <c r="L10" s="42"/>
    </row>
    <row r="11" spans="1:12" ht="18.75">
      <c r="A11" s="43" t="s">
        <v>271</v>
      </c>
      <c r="B11" s="9" t="s">
        <v>272</v>
      </c>
      <c r="C11" s="9" t="s">
        <v>285</v>
      </c>
      <c r="D11" s="9" t="s">
        <v>274</v>
      </c>
      <c r="E11" s="9">
        <v>30</v>
      </c>
      <c r="F11" s="9">
        <v>1</v>
      </c>
      <c r="G11" s="40">
        <f t="shared" si="0"/>
        <v>600</v>
      </c>
      <c r="I11" s="42"/>
      <c r="J11" s="42"/>
      <c r="K11" s="42"/>
      <c r="L11" s="42"/>
    </row>
    <row r="12" spans="1:12" ht="18.75">
      <c r="A12" s="43" t="s">
        <v>271</v>
      </c>
      <c r="B12" s="9" t="s">
        <v>272</v>
      </c>
      <c r="C12" s="9" t="s">
        <v>286</v>
      </c>
      <c r="D12" s="9" t="s">
        <v>276</v>
      </c>
      <c r="E12" s="9">
        <v>30</v>
      </c>
      <c r="F12" s="9">
        <v>1</v>
      </c>
      <c r="G12" s="40">
        <f t="shared" si="0"/>
        <v>600</v>
      </c>
      <c r="I12" s="42"/>
      <c r="J12" s="42"/>
      <c r="K12" s="42"/>
      <c r="L12" s="42"/>
    </row>
    <row r="13" spans="1:12" ht="18.75">
      <c r="A13" s="43" t="s">
        <v>271</v>
      </c>
      <c r="B13" s="9" t="s">
        <v>272</v>
      </c>
      <c r="C13" s="9" t="s">
        <v>287</v>
      </c>
      <c r="D13" s="9" t="s">
        <v>278</v>
      </c>
      <c r="E13" s="9">
        <v>30</v>
      </c>
      <c r="F13" s="9">
        <v>1</v>
      </c>
      <c r="G13" s="40">
        <f t="shared" si="0"/>
        <v>600</v>
      </c>
      <c r="I13" s="42"/>
      <c r="J13" s="42"/>
      <c r="K13" s="42"/>
      <c r="L13" s="42"/>
    </row>
    <row r="14" spans="1:12" ht="18.75">
      <c r="A14" s="38" t="s">
        <v>288</v>
      </c>
      <c r="B14" s="5" t="s">
        <v>196</v>
      </c>
      <c r="C14" s="5" t="s">
        <v>284</v>
      </c>
      <c r="D14" s="5" t="s">
        <v>270</v>
      </c>
      <c r="E14" s="5">
        <v>35</v>
      </c>
      <c r="F14" s="5">
        <v>1</v>
      </c>
      <c r="G14" s="40">
        <f t="shared" si="0"/>
        <v>700</v>
      </c>
      <c r="I14" s="42"/>
      <c r="J14" s="42"/>
      <c r="K14" s="42"/>
      <c r="L14" s="42"/>
    </row>
    <row r="15" spans="1:12" ht="18.75">
      <c r="A15" s="38" t="s">
        <v>289</v>
      </c>
      <c r="B15" s="5" t="s">
        <v>290</v>
      </c>
      <c r="C15" s="5" t="s">
        <v>291</v>
      </c>
      <c r="D15" s="5" t="s">
        <v>292</v>
      </c>
      <c r="E15" s="5">
        <v>45</v>
      </c>
      <c r="F15" s="5">
        <v>2</v>
      </c>
      <c r="G15" s="40">
        <f t="shared" si="0"/>
        <v>1800</v>
      </c>
      <c r="I15" s="42"/>
      <c r="J15" s="42"/>
      <c r="K15" s="42"/>
      <c r="L15" s="42"/>
    </row>
    <row r="16" spans="1:12" ht="18.75">
      <c r="A16" s="38" t="s">
        <v>293</v>
      </c>
      <c r="B16" s="5" t="s">
        <v>203</v>
      </c>
      <c r="C16" s="5" t="s">
        <v>291</v>
      </c>
      <c r="D16" s="5" t="s">
        <v>292</v>
      </c>
      <c r="E16" s="5">
        <v>50</v>
      </c>
      <c r="F16" s="5">
        <v>2</v>
      </c>
      <c r="G16" s="40">
        <f t="shared" si="0"/>
        <v>2000</v>
      </c>
      <c r="I16" s="42"/>
      <c r="J16" s="42"/>
      <c r="K16" s="42"/>
      <c r="L16" s="42"/>
    </row>
    <row r="17" spans="1:12" ht="18.75">
      <c r="A17" s="38" t="s">
        <v>294</v>
      </c>
      <c r="B17" s="5" t="s">
        <v>290</v>
      </c>
      <c r="C17" s="5" t="s">
        <v>295</v>
      </c>
      <c r="D17" s="5" t="s">
        <v>292</v>
      </c>
      <c r="E17" s="5">
        <v>65</v>
      </c>
      <c r="F17" s="5">
        <v>2</v>
      </c>
      <c r="G17" s="40">
        <f t="shared" si="0"/>
        <v>2600</v>
      </c>
      <c r="I17" s="42"/>
      <c r="J17" s="42"/>
      <c r="K17" s="42"/>
      <c r="L17" s="42"/>
    </row>
    <row r="18" spans="1:12" ht="18.75">
      <c r="A18" s="38" t="s">
        <v>296</v>
      </c>
      <c r="B18" s="5" t="s">
        <v>190</v>
      </c>
      <c r="C18" s="5" t="s">
        <v>295</v>
      </c>
      <c r="D18" s="5" t="s">
        <v>292</v>
      </c>
      <c r="E18" s="5">
        <v>75</v>
      </c>
      <c r="F18" s="5">
        <v>2</v>
      </c>
      <c r="G18" s="40">
        <f t="shared" si="0"/>
        <v>3000</v>
      </c>
      <c r="I18" s="42"/>
      <c r="J18" s="42"/>
      <c r="K18" s="42"/>
      <c r="L18" s="42"/>
    </row>
    <row r="19" spans="1:12" ht="18.75">
      <c r="A19" s="38" t="s">
        <v>297</v>
      </c>
      <c r="B19" s="5" t="s">
        <v>196</v>
      </c>
      <c r="C19" s="5" t="s">
        <v>298</v>
      </c>
      <c r="D19" s="5" t="s">
        <v>292</v>
      </c>
      <c r="E19" s="5">
        <v>80</v>
      </c>
      <c r="F19" s="5">
        <v>3</v>
      </c>
      <c r="G19" s="40">
        <f t="shared" si="0"/>
        <v>4800</v>
      </c>
      <c r="I19" s="42"/>
      <c r="J19" s="42"/>
      <c r="K19" s="42"/>
      <c r="L19" s="42"/>
    </row>
    <row r="20" spans="1:12" ht="18.75">
      <c r="A20" s="38" t="s">
        <v>299</v>
      </c>
      <c r="B20" s="5" t="s">
        <v>209</v>
      </c>
      <c r="C20" s="5" t="s">
        <v>298</v>
      </c>
      <c r="D20" s="5" t="s">
        <v>292</v>
      </c>
      <c r="E20" s="5">
        <v>90</v>
      </c>
      <c r="F20" s="5">
        <v>3</v>
      </c>
      <c r="G20" s="40">
        <f t="shared" si="0"/>
        <v>5400</v>
      </c>
      <c r="I20" s="42"/>
      <c r="J20" s="42"/>
      <c r="K20" s="42"/>
      <c r="L20" s="42"/>
    </row>
    <row r="21" spans="1:12" ht="18.75">
      <c r="A21" s="38" t="s">
        <v>300</v>
      </c>
      <c r="B21" s="5" t="s">
        <v>209</v>
      </c>
      <c r="C21" s="5" t="s">
        <v>301</v>
      </c>
      <c r="D21" s="5" t="s">
        <v>302</v>
      </c>
      <c r="E21" s="5">
        <v>110</v>
      </c>
      <c r="F21" s="5">
        <v>4</v>
      </c>
      <c r="G21" s="40">
        <f t="shared" si="0"/>
        <v>8800</v>
      </c>
      <c r="I21" s="42"/>
      <c r="J21" s="42"/>
      <c r="K21" s="42"/>
      <c r="L21" s="42"/>
    </row>
    <row r="22" spans="1:12" ht="18.75">
      <c r="A22" s="38" t="s">
        <v>303</v>
      </c>
      <c r="B22" s="5" t="s">
        <v>206</v>
      </c>
      <c r="C22" s="5" t="s">
        <v>301</v>
      </c>
      <c r="D22" s="5" t="s">
        <v>302</v>
      </c>
      <c r="E22" s="5">
        <v>125</v>
      </c>
      <c r="F22" s="5">
        <v>4</v>
      </c>
      <c r="G22" s="40">
        <f t="shared" si="0"/>
        <v>10000</v>
      </c>
      <c r="I22" s="42"/>
      <c r="J22" s="42"/>
      <c r="K22" s="42"/>
      <c r="L22" s="42"/>
    </row>
    <row r="23" spans="1:12" ht="18.75">
      <c r="A23" s="38" t="s">
        <v>304</v>
      </c>
      <c r="B23" s="5" t="s">
        <v>290</v>
      </c>
      <c r="C23" s="5" t="s">
        <v>305</v>
      </c>
      <c r="D23" s="5" t="s">
        <v>302</v>
      </c>
      <c r="E23" s="5">
        <v>190</v>
      </c>
      <c r="F23" s="5">
        <v>5</v>
      </c>
      <c r="G23" s="40">
        <f t="shared" si="0"/>
        <v>19000</v>
      </c>
      <c r="I23" s="42"/>
      <c r="J23" s="42"/>
      <c r="K23" s="42"/>
      <c r="L23" s="42"/>
    </row>
    <row r="24" spans="1:12" ht="18.75">
      <c r="A24" s="38" t="s">
        <v>306</v>
      </c>
      <c r="B24" s="5" t="s">
        <v>209</v>
      </c>
      <c r="C24" s="5" t="s">
        <v>305</v>
      </c>
      <c r="D24" s="5" t="s">
        <v>302</v>
      </c>
      <c r="E24" s="5">
        <v>200</v>
      </c>
      <c r="F24" s="5">
        <v>5</v>
      </c>
      <c r="G24" s="40">
        <f t="shared" si="0"/>
        <v>20000</v>
      </c>
      <c r="I24" s="42"/>
      <c r="J24" s="42"/>
      <c r="K24" s="42"/>
      <c r="L24" s="42"/>
    </row>
    <row r="25" spans="1:12" ht="18.75">
      <c r="A25" s="38" t="s">
        <v>307</v>
      </c>
      <c r="B25" s="5" t="s">
        <v>206</v>
      </c>
      <c r="C25" s="5" t="s">
        <v>305</v>
      </c>
      <c r="D25" s="5" t="s">
        <v>302</v>
      </c>
      <c r="E25" s="5">
        <v>250</v>
      </c>
      <c r="F25" s="5">
        <v>5</v>
      </c>
      <c r="G25" s="40">
        <f t="shared" si="0"/>
        <v>25000</v>
      </c>
      <c r="I25" s="42"/>
      <c r="J25" s="42"/>
      <c r="K25" s="42"/>
      <c r="L25" s="42"/>
    </row>
  </sheetData>
  <autoFilter ref="A1:G16">
    <sortState ref="A2:G25">
      <sortCondition ref="E1:E16"/>
    </sortState>
  </autoFilter>
  <pageMargins left="0.25" right="0.25" top="0.75" bottom="0.75" header="0.51180555555555496" footer="0.51180555555555496"/>
  <pageSetup paperSize="9" firstPageNumber="0" orientation="landscape"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243E"/>
    <pageSetUpPr fitToPage="1"/>
  </sheetPr>
  <dimension ref="A1:AMI65"/>
  <sheetViews>
    <sheetView zoomScaleNormal="100" workbookViewId="0">
      <pane xSplit="1" ySplit="1" topLeftCell="D2" activePane="bottomRight" state="frozen"/>
      <selection pane="topRight" activeCell="B1" sqref="B1"/>
      <selection pane="bottomLeft" activeCell="A39" sqref="A39"/>
      <selection pane="bottomRight" activeCell="N2" sqref="N2"/>
    </sheetView>
  </sheetViews>
  <sheetFormatPr baseColWidth="10" defaultColWidth="9.140625" defaultRowHeight="15"/>
  <cols>
    <col min="1" max="1" width="21.140625" style="44" bestFit="1" customWidth="1"/>
    <col min="2" max="2" width="28.28515625" style="44" bestFit="1" customWidth="1"/>
    <col min="3" max="3" width="29.140625" style="44" bestFit="1" customWidth="1"/>
    <col min="4" max="4" width="17.28515625" style="44" bestFit="1" customWidth="1"/>
    <col min="5" max="5" width="18.140625" style="44" bestFit="1" customWidth="1"/>
    <col min="6" max="6" width="14.140625" style="44" bestFit="1" customWidth="1"/>
    <col min="7" max="7" width="16.5703125" style="44" customWidth="1"/>
    <col min="8" max="8" width="16.140625" style="44" customWidth="1"/>
    <col min="9" max="10" width="15.28515625" style="44" bestFit="1" customWidth="1"/>
    <col min="11" max="11" width="13.28515625" style="44" bestFit="1" customWidth="1"/>
    <col min="12" max="12" width="14.7109375" style="44" bestFit="1" customWidth="1"/>
    <col min="13" max="13" width="15" style="44" bestFit="1" customWidth="1"/>
    <col min="14" max="14" width="21.85546875" bestFit="1" customWidth="1"/>
    <col min="15" max="1023" width="36.28515625" style="44"/>
  </cols>
  <sheetData>
    <row r="1" spans="1:14" ht="23.25">
      <c r="A1" s="1" t="s">
        <v>1</v>
      </c>
      <c r="B1" s="1" t="s">
        <v>178</v>
      </c>
      <c r="C1" s="1" t="s">
        <v>87</v>
      </c>
      <c r="D1" s="1" t="s">
        <v>308</v>
      </c>
      <c r="E1" s="1" t="s">
        <v>182</v>
      </c>
      <c r="F1" s="1" t="s">
        <v>309</v>
      </c>
      <c r="G1" s="15" t="s">
        <v>664</v>
      </c>
      <c r="H1" s="45" t="s">
        <v>310</v>
      </c>
      <c r="I1" s="1" t="s">
        <v>311</v>
      </c>
      <c r="J1" s="1" t="s">
        <v>267</v>
      </c>
      <c r="K1" s="1" t="s">
        <v>312</v>
      </c>
      <c r="L1" s="1" t="s">
        <v>188</v>
      </c>
      <c r="M1" s="1" t="s">
        <v>74</v>
      </c>
      <c r="N1" s="1" t="s">
        <v>313</v>
      </c>
    </row>
    <row r="2" spans="1:14" ht="18.75">
      <c r="A2" s="38" t="s">
        <v>410</v>
      </c>
      <c r="B2" s="7" t="s">
        <v>357</v>
      </c>
      <c r="C2" s="7" t="s">
        <v>409</v>
      </c>
      <c r="D2" s="7" t="s">
        <v>99</v>
      </c>
      <c r="E2" s="7">
        <v>713</v>
      </c>
      <c r="F2" s="7">
        <v>10</v>
      </c>
      <c r="G2" s="20">
        <f>ROUNDDOWN(F2*Divers!$H$4,0)</f>
        <v>45</v>
      </c>
      <c r="H2" s="7">
        <v>-5</v>
      </c>
      <c r="I2" s="7">
        <v>50</v>
      </c>
      <c r="J2" s="7">
        <v>0</v>
      </c>
      <c r="K2" s="7" t="s">
        <v>320</v>
      </c>
      <c r="L2" s="7">
        <v>1</v>
      </c>
      <c r="M2" s="46">
        <f t="shared" ref="M2:M33" si="0">(F2/10*I2/10*L2)*(IF(D2="Kini",100,IF(D2="Autokinite",200,IF(D2="Fortigo",300,IF(D2="Kipter",350,IF(D2="Eole",400,IF(D2="Staro",500,1200)))))))</f>
        <v>1000</v>
      </c>
      <c r="N2" s="46">
        <f t="shared" ref="N2:N33" si="1">IF(750-E2&gt;10,M2-M2*0.6,IF(750-E2&gt;5,M2-M2*0.4,IF(750-E2&gt;2,M2-M2*0.2,IF(750-E2&gt;1,M2-M2*0.1,M2))))</f>
        <v>400</v>
      </c>
    </row>
    <row r="3" spans="1:14" ht="18.75">
      <c r="A3" s="38" t="s">
        <v>406</v>
      </c>
      <c r="B3" s="7" t="s">
        <v>331</v>
      </c>
      <c r="C3" s="7" t="s">
        <v>404</v>
      </c>
      <c r="D3" s="7" t="s">
        <v>99</v>
      </c>
      <c r="E3" s="7">
        <v>735</v>
      </c>
      <c r="F3" s="7">
        <v>20</v>
      </c>
      <c r="G3" s="20">
        <f>ROUNDDOWN(F3*Divers!$H$4,0)</f>
        <v>90</v>
      </c>
      <c r="H3" s="7">
        <v>0</v>
      </c>
      <c r="I3" s="7">
        <v>75</v>
      </c>
      <c r="J3" s="7">
        <v>0</v>
      </c>
      <c r="K3" s="7" t="s">
        <v>320</v>
      </c>
      <c r="L3" s="7">
        <v>1</v>
      </c>
      <c r="M3" s="46">
        <f t="shared" si="0"/>
        <v>3000</v>
      </c>
      <c r="N3" s="46">
        <f t="shared" si="1"/>
        <v>1200</v>
      </c>
    </row>
    <row r="4" spans="1:14" ht="18.75">
      <c r="A4" s="38" t="s">
        <v>356</v>
      </c>
      <c r="B4" s="7" t="s">
        <v>357</v>
      </c>
      <c r="C4" s="7" t="s">
        <v>358</v>
      </c>
      <c r="D4" s="7" t="s">
        <v>99</v>
      </c>
      <c r="E4" s="7">
        <v>747</v>
      </c>
      <c r="F4" s="7">
        <v>21</v>
      </c>
      <c r="G4" s="20">
        <f>ROUNDDOWN(F4*Divers!$H$4,0)</f>
        <v>94</v>
      </c>
      <c r="H4" s="7">
        <v>-3</v>
      </c>
      <c r="I4" s="7">
        <v>100</v>
      </c>
      <c r="J4" s="7">
        <v>90</v>
      </c>
      <c r="K4" s="7" t="s">
        <v>320</v>
      </c>
      <c r="L4" s="7">
        <v>1</v>
      </c>
      <c r="M4" s="46">
        <f t="shared" si="0"/>
        <v>4200</v>
      </c>
      <c r="N4" s="46">
        <f t="shared" si="1"/>
        <v>3360</v>
      </c>
    </row>
    <row r="5" spans="1:14" ht="18.75">
      <c r="A5" s="38" t="s">
        <v>412</v>
      </c>
      <c r="B5" s="7" t="s">
        <v>357</v>
      </c>
      <c r="C5" s="7" t="s">
        <v>409</v>
      </c>
      <c r="D5" s="7" t="s">
        <v>99</v>
      </c>
      <c r="E5" s="7">
        <v>737</v>
      </c>
      <c r="F5" s="7">
        <v>23</v>
      </c>
      <c r="G5" s="20">
        <f>ROUNDDOWN(F5*Divers!$H$4,0)</f>
        <v>103</v>
      </c>
      <c r="H5" s="7">
        <v>0</v>
      </c>
      <c r="I5" s="7">
        <v>150</v>
      </c>
      <c r="J5" s="7">
        <v>0</v>
      </c>
      <c r="K5" s="7" t="s">
        <v>320</v>
      </c>
      <c r="L5" s="7">
        <v>1</v>
      </c>
      <c r="M5" s="46">
        <f t="shared" si="0"/>
        <v>6900</v>
      </c>
      <c r="N5" s="46">
        <f t="shared" si="1"/>
        <v>2760</v>
      </c>
    </row>
    <row r="6" spans="1:14" ht="18.75">
      <c r="A6" s="38" t="s">
        <v>408</v>
      </c>
      <c r="B6" s="7" t="s">
        <v>357</v>
      </c>
      <c r="C6" s="7" t="s">
        <v>409</v>
      </c>
      <c r="D6" s="7" t="s">
        <v>99</v>
      </c>
      <c r="E6" s="7">
        <v>721</v>
      </c>
      <c r="F6" s="7">
        <v>25</v>
      </c>
      <c r="G6" s="20">
        <f>ROUNDDOWN(F6*Divers!$H$4,0)</f>
        <v>112</v>
      </c>
      <c r="H6" s="7">
        <v>0</v>
      </c>
      <c r="I6" s="7">
        <v>75</v>
      </c>
      <c r="J6" s="7">
        <v>0</v>
      </c>
      <c r="K6" s="7" t="s">
        <v>320</v>
      </c>
      <c r="L6" s="7">
        <v>1</v>
      </c>
      <c r="M6" s="46">
        <f t="shared" si="0"/>
        <v>3750</v>
      </c>
      <c r="N6" s="46">
        <f t="shared" si="1"/>
        <v>1500</v>
      </c>
    </row>
    <row r="7" spans="1:14" ht="18.75">
      <c r="A7" s="38" t="s">
        <v>405</v>
      </c>
      <c r="B7" s="7" t="s">
        <v>357</v>
      </c>
      <c r="C7" s="7" t="s">
        <v>404</v>
      </c>
      <c r="D7" s="7" t="s">
        <v>99</v>
      </c>
      <c r="E7" s="7">
        <v>750</v>
      </c>
      <c r="F7" s="7">
        <v>25</v>
      </c>
      <c r="G7" s="20">
        <f>ROUNDDOWN(F7*Divers!$H$4,0)</f>
        <v>112</v>
      </c>
      <c r="H7" s="7">
        <v>0</v>
      </c>
      <c r="I7" s="7">
        <v>150</v>
      </c>
      <c r="J7" s="7">
        <v>20</v>
      </c>
      <c r="K7" s="7" t="s">
        <v>320</v>
      </c>
      <c r="L7" s="7">
        <v>1</v>
      </c>
      <c r="M7" s="46">
        <f t="shared" si="0"/>
        <v>7500</v>
      </c>
      <c r="N7" s="46">
        <f t="shared" si="1"/>
        <v>7500</v>
      </c>
    </row>
    <row r="8" spans="1:14" ht="18.75">
      <c r="A8" s="38" t="s">
        <v>407</v>
      </c>
      <c r="B8" s="7" t="s">
        <v>331</v>
      </c>
      <c r="C8" s="7" t="s">
        <v>404</v>
      </c>
      <c r="D8" s="7" t="s">
        <v>99</v>
      </c>
      <c r="E8" s="7">
        <v>750</v>
      </c>
      <c r="F8" s="7">
        <v>33</v>
      </c>
      <c r="G8" s="20">
        <f>ROUNDDOWN(F8*Divers!$H$4,0)</f>
        <v>148</v>
      </c>
      <c r="H8" s="7">
        <v>1</v>
      </c>
      <c r="I8" s="7">
        <v>50</v>
      </c>
      <c r="J8" s="7">
        <v>0</v>
      </c>
      <c r="K8" s="7" t="s">
        <v>320</v>
      </c>
      <c r="L8" s="7">
        <v>1</v>
      </c>
      <c r="M8" s="46">
        <f t="shared" si="0"/>
        <v>3300</v>
      </c>
      <c r="N8" s="46">
        <f t="shared" si="1"/>
        <v>3300</v>
      </c>
    </row>
    <row r="9" spans="1:14" ht="18.75">
      <c r="A9" s="38" t="s">
        <v>411</v>
      </c>
      <c r="B9" s="7" t="s">
        <v>357</v>
      </c>
      <c r="C9" s="7" t="s">
        <v>409</v>
      </c>
      <c r="D9" s="7" t="s">
        <v>99</v>
      </c>
      <c r="E9" s="7">
        <v>729</v>
      </c>
      <c r="F9" s="7">
        <v>34</v>
      </c>
      <c r="G9" s="20">
        <f>ROUNDDOWN(F9*Divers!$H$4,0)</f>
        <v>153</v>
      </c>
      <c r="H9" s="7">
        <v>0</v>
      </c>
      <c r="I9" s="7">
        <v>100</v>
      </c>
      <c r="J9" s="7">
        <v>0</v>
      </c>
      <c r="K9" s="7" t="s">
        <v>320</v>
      </c>
      <c r="L9" s="7">
        <v>1</v>
      </c>
      <c r="M9" s="46">
        <f t="shared" si="0"/>
        <v>6800</v>
      </c>
      <c r="N9" s="46">
        <f t="shared" si="1"/>
        <v>2720</v>
      </c>
    </row>
    <row r="10" spans="1:14" ht="18.75">
      <c r="A10" s="38" t="s">
        <v>413</v>
      </c>
      <c r="B10" s="7" t="s">
        <v>357</v>
      </c>
      <c r="C10" s="7" t="s">
        <v>409</v>
      </c>
      <c r="D10" s="7" t="s">
        <v>99</v>
      </c>
      <c r="E10" s="7">
        <v>745</v>
      </c>
      <c r="F10" s="7">
        <v>34</v>
      </c>
      <c r="G10" s="20">
        <f>ROUNDDOWN(F10*Divers!$H$4,0)</f>
        <v>153</v>
      </c>
      <c r="H10" s="7">
        <v>1</v>
      </c>
      <c r="I10" s="7">
        <v>200</v>
      </c>
      <c r="J10" s="7">
        <v>0</v>
      </c>
      <c r="K10" s="7" t="s">
        <v>320</v>
      </c>
      <c r="L10" s="7">
        <v>1</v>
      </c>
      <c r="M10" s="46">
        <f t="shared" si="0"/>
        <v>13600</v>
      </c>
      <c r="N10" s="46">
        <f t="shared" si="1"/>
        <v>10880</v>
      </c>
    </row>
    <row r="11" spans="1:14" ht="18.75">
      <c r="A11" s="38" t="s">
        <v>417</v>
      </c>
      <c r="B11" s="7" t="s">
        <v>337</v>
      </c>
      <c r="C11" s="7" t="s">
        <v>409</v>
      </c>
      <c r="D11" s="7" t="s">
        <v>99</v>
      </c>
      <c r="E11" s="7">
        <v>734</v>
      </c>
      <c r="F11" s="7">
        <v>39</v>
      </c>
      <c r="G11" s="20">
        <f>ROUNDDOWN(F11*Divers!$H$4,0)</f>
        <v>175</v>
      </c>
      <c r="H11" s="7">
        <v>4</v>
      </c>
      <c r="I11" s="7">
        <v>75</v>
      </c>
      <c r="J11" s="7">
        <v>0</v>
      </c>
      <c r="K11" s="7" t="s">
        <v>320</v>
      </c>
      <c r="L11" s="7">
        <v>1</v>
      </c>
      <c r="M11" s="46">
        <f t="shared" si="0"/>
        <v>5850</v>
      </c>
      <c r="N11" s="46">
        <f t="shared" si="1"/>
        <v>2340</v>
      </c>
    </row>
    <row r="12" spans="1:14" ht="18.75">
      <c r="A12" s="38" t="s">
        <v>359</v>
      </c>
      <c r="B12" s="7" t="s">
        <v>357</v>
      </c>
      <c r="C12" s="7" t="s">
        <v>358</v>
      </c>
      <c r="D12" s="7" t="s">
        <v>99</v>
      </c>
      <c r="E12" s="7">
        <v>745</v>
      </c>
      <c r="F12" s="7">
        <v>39</v>
      </c>
      <c r="G12" s="20">
        <f>ROUNDDOWN(F12*Divers!$H$4,0)</f>
        <v>175</v>
      </c>
      <c r="H12" s="7">
        <v>-5</v>
      </c>
      <c r="I12" s="7">
        <v>75</v>
      </c>
      <c r="J12" s="7">
        <v>80</v>
      </c>
      <c r="K12" s="7" t="s">
        <v>320</v>
      </c>
      <c r="L12" s="7">
        <v>1</v>
      </c>
      <c r="M12" s="46">
        <f t="shared" si="0"/>
        <v>5850</v>
      </c>
      <c r="N12" s="46">
        <f t="shared" si="1"/>
        <v>4680</v>
      </c>
    </row>
    <row r="13" spans="1:14" ht="18.75">
      <c r="A13" s="38" t="s">
        <v>416</v>
      </c>
      <c r="B13" s="7" t="s">
        <v>362</v>
      </c>
      <c r="C13" s="7" t="s">
        <v>409</v>
      </c>
      <c r="D13" s="7" t="s">
        <v>99</v>
      </c>
      <c r="E13" s="7">
        <v>738</v>
      </c>
      <c r="F13" s="7">
        <v>40</v>
      </c>
      <c r="G13" s="20">
        <f>ROUNDDOWN(F13*Divers!$H$4,0)</f>
        <v>180</v>
      </c>
      <c r="H13" s="7">
        <v>10</v>
      </c>
      <c r="I13" s="7">
        <v>70</v>
      </c>
      <c r="J13" s="7">
        <v>0</v>
      </c>
      <c r="K13" s="7" t="s">
        <v>320</v>
      </c>
      <c r="L13" s="7">
        <v>1</v>
      </c>
      <c r="M13" s="46">
        <f t="shared" si="0"/>
        <v>5600</v>
      </c>
      <c r="N13" s="46">
        <f t="shared" si="1"/>
        <v>2240</v>
      </c>
    </row>
    <row r="14" spans="1:14" ht="18.75">
      <c r="A14" s="38" t="s">
        <v>360</v>
      </c>
      <c r="B14" s="7" t="s">
        <v>357</v>
      </c>
      <c r="C14" s="7" t="s">
        <v>358</v>
      </c>
      <c r="D14" s="7" t="s">
        <v>99</v>
      </c>
      <c r="E14" s="7">
        <v>746</v>
      </c>
      <c r="F14" s="7">
        <v>40</v>
      </c>
      <c r="G14" s="20">
        <f>ROUNDDOWN(F14*Divers!$H$4,0)</f>
        <v>180</v>
      </c>
      <c r="H14" s="7">
        <v>0</v>
      </c>
      <c r="I14" s="7">
        <v>100</v>
      </c>
      <c r="J14" s="7">
        <v>0</v>
      </c>
      <c r="K14" s="7" t="s">
        <v>320</v>
      </c>
      <c r="L14" s="7">
        <v>1</v>
      </c>
      <c r="M14" s="46">
        <f t="shared" si="0"/>
        <v>8000</v>
      </c>
      <c r="N14" s="46">
        <f t="shared" si="1"/>
        <v>6400</v>
      </c>
    </row>
    <row r="15" spans="1:14" ht="18.75">
      <c r="A15" s="38" t="s">
        <v>415</v>
      </c>
      <c r="B15" s="7" t="s">
        <v>362</v>
      </c>
      <c r="C15" s="7" t="s">
        <v>409</v>
      </c>
      <c r="D15" s="7" t="s">
        <v>99</v>
      </c>
      <c r="E15" s="7">
        <v>728</v>
      </c>
      <c r="F15" s="7">
        <v>46</v>
      </c>
      <c r="G15" s="20">
        <f>ROUNDDOWN(F15*Divers!$H$4,0)</f>
        <v>207</v>
      </c>
      <c r="H15" s="7">
        <v>7</v>
      </c>
      <c r="I15" s="7">
        <v>60</v>
      </c>
      <c r="J15" s="7">
        <v>0</v>
      </c>
      <c r="K15" s="7" t="s">
        <v>320</v>
      </c>
      <c r="L15" s="7">
        <v>1</v>
      </c>
      <c r="M15" s="46">
        <f t="shared" si="0"/>
        <v>5520</v>
      </c>
      <c r="N15" s="46">
        <f t="shared" si="1"/>
        <v>2208</v>
      </c>
    </row>
    <row r="16" spans="1:14" ht="18.75">
      <c r="A16" s="38" t="s">
        <v>414</v>
      </c>
      <c r="B16" s="7" t="s">
        <v>362</v>
      </c>
      <c r="C16" s="7" t="s">
        <v>409</v>
      </c>
      <c r="D16" s="7" t="s">
        <v>99</v>
      </c>
      <c r="E16" s="7">
        <v>723</v>
      </c>
      <c r="F16" s="7">
        <v>50</v>
      </c>
      <c r="G16" s="20">
        <f>ROUNDDOWN(F16*Divers!$H$4,0)</f>
        <v>225</v>
      </c>
      <c r="H16" s="7">
        <v>5</v>
      </c>
      <c r="I16" s="7">
        <v>50</v>
      </c>
      <c r="J16" s="7">
        <v>0</v>
      </c>
      <c r="K16" s="7" t="s">
        <v>317</v>
      </c>
      <c r="L16" s="7">
        <v>1</v>
      </c>
      <c r="M16" s="46">
        <f t="shared" si="0"/>
        <v>5000</v>
      </c>
      <c r="N16" s="46">
        <f t="shared" si="1"/>
        <v>2000</v>
      </c>
    </row>
    <row r="17" spans="1:14" ht="18.75">
      <c r="A17" s="38" t="s">
        <v>403</v>
      </c>
      <c r="B17" s="7" t="s">
        <v>290</v>
      </c>
      <c r="C17" s="7" t="s">
        <v>404</v>
      </c>
      <c r="D17" s="7" t="s">
        <v>99</v>
      </c>
      <c r="E17" s="7">
        <v>735</v>
      </c>
      <c r="F17" s="7">
        <v>60</v>
      </c>
      <c r="G17" s="20">
        <f>ROUNDDOWN(F17*Divers!$H$4,0)</f>
        <v>270</v>
      </c>
      <c r="H17" s="7">
        <v>-5</v>
      </c>
      <c r="I17" s="7">
        <v>100</v>
      </c>
      <c r="J17" s="7">
        <v>0</v>
      </c>
      <c r="K17" s="7" t="s">
        <v>320</v>
      </c>
      <c r="L17" s="7">
        <v>1</v>
      </c>
      <c r="M17" s="46">
        <f t="shared" si="0"/>
        <v>12000</v>
      </c>
      <c r="N17" s="46">
        <f t="shared" si="1"/>
        <v>4800</v>
      </c>
    </row>
    <row r="18" spans="1:14" ht="18.75">
      <c r="A18" s="38" t="s">
        <v>396</v>
      </c>
      <c r="B18" s="7" t="s">
        <v>337</v>
      </c>
      <c r="C18" s="7" t="s">
        <v>390</v>
      </c>
      <c r="D18" s="7" t="s">
        <v>99</v>
      </c>
      <c r="E18" s="7">
        <v>748</v>
      </c>
      <c r="F18" s="7">
        <v>74</v>
      </c>
      <c r="G18" s="20">
        <f>ROUNDDOWN(F18*Divers!$H$4,0)</f>
        <v>333</v>
      </c>
      <c r="H18" s="7">
        <v>8</v>
      </c>
      <c r="I18" s="7">
        <v>100</v>
      </c>
      <c r="J18" s="7">
        <v>0</v>
      </c>
      <c r="K18" s="7" t="s">
        <v>320</v>
      </c>
      <c r="L18" s="7">
        <v>3</v>
      </c>
      <c r="M18" s="46">
        <f t="shared" si="0"/>
        <v>44400</v>
      </c>
      <c r="N18" s="46">
        <f t="shared" si="1"/>
        <v>39960</v>
      </c>
    </row>
    <row r="19" spans="1:14" ht="18.75">
      <c r="A19" s="38" t="s">
        <v>395</v>
      </c>
      <c r="B19" s="7" t="s">
        <v>337</v>
      </c>
      <c r="C19" s="7" t="s">
        <v>390</v>
      </c>
      <c r="D19" s="7" t="s">
        <v>99</v>
      </c>
      <c r="E19" s="7">
        <v>742</v>
      </c>
      <c r="F19" s="7">
        <v>75</v>
      </c>
      <c r="G19" s="20">
        <f>ROUNDDOWN(F19*Divers!$H$4,0)</f>
        <v>337</v>
      </c>
      <c r="H19" s="7">
        <v>6</v>
      </c>
      <c r="I19" s="7">
        <v>125</v>
      </c>
      <c r="J19" s="7">
        <v>0</v>
      </c>
      <c r="K19" s="7" t="s">
        <v>320</v>
      </c>
      <c r="L19" s="7">
        <v>2</v>
      </c>
      <c r="M19" s="46">
        <f t="shared" si="0"/>
        <v>37500</v>
      </c>
      <c r="N19" s="46">
        <f t="shared" si="1"/>
        <v>22500</v>
      </c>
    </row>
    <row r="20" spans="1:14" ht="18.75">
      <c r="A20" s="38" t="s">
        <v>397</v>
      </c>
      <c r="B20" s="7" t="s">
        <v>398</v>
      </c>
      <c r="C20" s="7" t="s">
        <v>390</v>
      </c>
      <c r="D20" s="7" t="s">
        <v>99</v>
      </c>
      <c r="E20" s="7">
        <v>719</v>
      </c>
      <c r="F20" s="7">
        <v>83</v>
      </c>
      <c r="G20" s="20">
        <f>ROUNDDOWN(F20*Divers!$H$4,0)</f>
        <v>373</v>
      </c>
      <c r="H20" s="7">
        <v>15</v>
      </c>
      <c r="I20" s="7">
        <v>100</v>
      </c>
      <c r="J20" s="7">
        <v>0</v>
      </c>
      <c r="K20" s="7" t="s">
        <v>317</v>
      </c>
      <c r="L20" s="7">
        <v>5</v>
      </c>
      <c r="M20" s="46">
        <f t="shared" si="0"/>
        <v>83000.000000000015</v>
      </c>
      <c r="N20" s="46">
        <f t="shared" si="1"/>
        <v>33200.000000000007</v>
      </c>
    </row>
    <row r="21" spans="1:14" ht="18.75">
      <c r="A21" s="38" t="s">
        <v>391</v>
      </c>
      <c r="B21" s="7" t="s">
        <v>389</v>
      </c>
      <c r="C21" s="7" t="s">
        <v>390</v>
      </c>
      <c r="D21" s="7" t="s">
        <v>99</v>
      </c>
      <c r="E21" s="7">
        <v>745</v>
      </c>
      <c r="F21" s="7">
        <v>85</v>
      </c>
      <c r="G21" s="20">
        <f>ROUNDDOWN(F21*Divers!$H$4,0)</f>
        <v>382</v>
      </c>
      <c r="H21" s="7">
        <v>-10</v>
      </c>
      <c r="I21" s="7">
        <v>90</v>
      </c>
      <c r="J21" s="7">
        <v>0</v>
      </c>
      <c r="K21" s="7" t="s">
        <v>320</v>
      </c>
      <c r="L21" s="7">
        <v>1</v>
      </c>
      <c r="M21" s="46">
        <f t="shared" si="0"/>
        <v>15300</v>
      </c>
      <c r="N21" s="46">
        <f t="shared" si="1"/>
        <v>12240</v>
      </c>
    </row>
    <row r="22" spans="1:14" ht="18.75">
      <c r="A22" s="38" t="s">
        <v>394</v>
      </c>
      <c r="B22" s="7" t="s">
        <v>393</v>
      </c>
      <c r="C22" s="7" t="s">
        <v>390</v>
      </c>
      <c r="D22" s="7" t="s">
        <v>99</v>
      </c>
      <c r="E22" s="7">
        <v>738</v>
      </c>
      <c r="F22" s="7">
        <v>86</v>
      </c>
      <c r="G22" s="20">
        <f>ROUNDDOWN(F22*Divers!$H$4,0)</f>
        <v>387</v>
      </c>
      <c r="H22" s="7">
        <v>-10</v>
      </c>
      <c r="I22" s="7">
        <v>125</v>
      </c>
      <c r="J22" s="7">
        <v>40</v>
      </c>
      <c r="K22" s="7" t="s">
        <v>320</v>
      </c>
      <c r="L22" s="7">
        <v>4</v>
      </c>
      <c r="M22" s="46">
        <f t="shared" si="0"/>
        <v>86000</v>
      </c>
      <c r="N22" s="46">
        <f t="shared" si="1"/>
        <v>34400</v>
      </c>
    </row>
    <row r="23" spans="1:14" ht="18.75">
      <c r="A23" s="38" t="s">
        <v>388</v>
      </c>
      <c r="B23" s="7" t="s">
        <v>389</v>
      </c>
      <c r="C23" s="7" t="s">
        <v>390</v>
      </c>
      <c r="D23" s="7" t="s">
        <v>99</v>
      </c>
      <c r="E23" s="7">
        <v>747</v>
      </c>
      <c r="F23" s="7">
        <v>87</v>
      </c>
      <c r="G23" s="20">
        <f>ROUNDDOWN(F23*Divers!$H$4,0)</f>
        <v>391</v>
      </c>
      <c r="H23" s="7">
        <v>-15</v>
      </c>
      <c r="I23" s="7">
        <v>75</v>
      </c>
      <c r="J23" s="7">
        <v>0</v>
      </c>
      <c r="K23" s="7" t="s">
        <v>320</v>
      </c>
      <c r="L23" s="7">
        <v>1</v>
      </c>
      <c r="M23" s="46">
        <f t="shared" si="0"/>
        <v>13050</v>
      </c>
      <c r="N23" s="46">
        <f t="shared" si="1"/>
        <v>10440</v>
      </c>
    </row>
    <row r="24" spans="1:14" ht="18.75">
      <c r="A24" s="38" t="s">
        <v>392</v>
      </c>
      <c r="B24" s="7" t="s">
        <v>393</v>
      </c>
      <c r="C24" s="7" t="s">
        <v>390</v>
      </c>
      <c r="D24" s="7" t="s">
        <v>99</v>
      </c>
      <c r="E24" s="7">
        <v>723</v>
      </c>
      <c r="F24" s="7">
        <v>88</v>
      </c>
      <c r="G24" s="20">
        <f>ROUNDDOWN(F24*Divers!$H$4,0)</f>
        <v>396</v>
      </c>
      <c r="H24" s="7">
        <v>-5</v>
      </c>
      <c r="I24" s="7">
        <v>120</v>
      </c>
      <c r="J24" s="7">
        <v>35</v>
      </c>
      <c r="K24" s="7" t="s">
        <v>320</v>
      </c>
      <c r="L24" s="7">
        <v>4</v>
      </c>
      <c r="M24" s="46">
        <f t="shared" si="0"/>
        <v>84480</v>
      </c>
      <c r="N24" s="46">
        <f t="shared" si="1"/>
        <v>33792</v>
      </c>
    </row>
    <row r="25" spans="1:14" ht="18.75">
      <c r="A25" s="38" t="s">
        <v>371</v>
      </c>
      <c r="B25" s="7" t="s">
        <v>315</v>
      </c>
      <c r="C25" s="7" t="s">
        <v>372</v>
      </c>
      <c r="D25" s="7" t="s">
        <v>106</v>
      </c>
      <c r="E25" s="7">
        <v>721</v>
      </c>
      <c r="F25" s="7">
        <v>13</v>
      </c>
      <c r="G25" s="20">
        <f>ROUNDDOWN(F25*Divers!$H$4,0)</f>
        <v>58</v>
      </c>
      <c r="H25" s="7">
        <v>-10</v>
      </c>
      <c r="I25" s="7">
        <v>50</v>
      </c>
      <c r="J25" s="7">
        <v>0</v>
      </c>
      <c r="K25" s="7" t="s">
        <v>317</v>
      </c>
      <c r="L25" s="7">
        <v>2</v>
      </c>
      <c r="M25" s="46">
        <f t="shared" si="0"/>
        <v>5200</v>
      </c>
      <c r="N25" s="46">
        <f t="shared" si="1"/>
        <v>2080</v>
      </c>
    </row>
    <row r="26" spans="1:14" ht="18.75">
      <c r="A26" s="38" t="s">
        <v>343</v>
      </c>
      <c r="B26" s="7" t="s">
        <v>319</v>
      </c>
      <c r="C26" s="7" t="s">
        <v>344</v>
      </c>
      <c r="D26" s="7" t="s">
        <v>106</v>
      </c>
      <c r="E26" s="7">
        <v>715</v>
      </c>
      <c r="F26" s="7">
        <v>20</v>
      </c>
      <c r="G26" s="20">
        <f>ROUNDDOWN(F26*Divers!$H$4,0)</f>
        <v>90</v>
      </c>
      <c r="H26" s="7">
        <v>-5</v>
      </c>
      <c r="I26" s="7">
        <v>75</v>
      </c>
      <c r="J26" s="7">
        <v>35</v>
      </c>
      <c r="K26" s="7" t="s">
        <v>317</v>
      </c>
      <c r="L26" s="7">
        <v>1</v>
      </c>
      <c r="M26" s="46">
        <f t="shared" si="0"/>
        <v>6000</v>
      </c>
      <c r="N26" s="46">
        <f t="shared" si="1"/>
        <v>2400</v>
      </c>
    </row>
    <row r="27" spans="1:14" ht="18.75">
      <c r="A27" s="38" t="s">
        <v>377</v>
      </c>
      <c r="B27" s="7" t="s">
        <v>315</v>
      </c>
      <c r="C27" s="7" t="s">
        <v>372</v>
      </c>
      <c r="D27" s="7" t="s">
        <v>106</v>
      </c>
      <c r="E27" s="7">
        <v>724</v>
      </c>
      <c r="F27" s="7">
        <v>25</v>
      </c>
      <c r="G27" s="20">
        <f>ROUNDDOWN(F27*Divers!$H$4,0)</f>
        <v>112</v>
      </c>
      <c r="H27" s="7">
        <v>0</v>
      </c>
      <c r="I27" s="7">
        <v>400</v>
      </c>
      <c r="J27" s="7">
        <v>20</v>
      </c>
      <c r="K27" s="7" t="s">
        <v>325</v>
      </c>
      <c r="L27" s="7">
        <v>1</v>
      </c>
      <c r="M27" s="46">
        <f t="shared" si="0"/>
        <v>40000</v>
      </c>
      <c r="N27" s="46">
        <f t="shared" si="1"/>
        <v>16000</v>
      </c>
    </row>
    <row r="28" spans="1:14" ht="18.75">
      <c r="A28" s="38" t="s">
        <v>373</v>
      </c>
      <c r="B28" s="7" t="s">
        <v>374</v>
      </c>
      <c r="C28" s="7" t="s">
        <v>372</v>
      </c>
      <c r="D28" s="7" t="s">
        <v>106</v>
      </c>
      <c r="E28" s="7">
        <v>732</v>
      </c>
      <c r="F28" s="7">
        <v>30</v>
      </c>
      <c r="G28" s="20">
        <f>ROUNDDOWN(F28*Divers!$H$4,0)</f>
        <v>135</v>
      </c>
      <c r="H28" s="7">
        <v>0</v>
      </c>
      <c r="I28" s="7">
        <v>300</v>
      </c>
      <c r="J28" s="7">
        <v>0</v>
      </c>
      <c r="K28" s="7" t="s">
        <v>325</v>
      </c>
      <c r="L28" s="7">
        <v>1</v>
      </c>
      <c r="M28" s="46">
        <f t="shared" si="0"/>
        <v>36000</v>
      </c>
      <c r="N28" s="46">
        <f t="shared" si="1"/>
        <v>14400</v>
      </c>
    </row>
    <row r="29" spans="1:14" ht="18.75">
      <c r="A29" s="38" t="s">
        <v>375</v>
      </c>
      <c r="B29" s="7" t="s">
        <v>374</v>
      </c>
      <c r="C29" s="7" t="s">
        <v>372</v>
      </c>
      <c r="D29" s="7" t="s">
        <v>106</v>
      </c>
      <c r="E29" s="7">
        <v>740</v>
      </c>
      <c r="F29" s="7">
        <v>35</v>
      </c>
      <c r="G29" s="20">
        <f>ROUNDDOWN(F29*Divers!$H$4,0)</f>
        <v>157</v>
      </c>
      <c r="H29" s="7">
        <v>0</v>
      </c>
      <c r="I29" s="7">
        <v>350</v>
      </c>
      <c r="J29" s="7">
        <v>20</v>
      </c>
      <c r="K29" s="7" t="s">
        <v>325</v>
      </c>
      <c r="L29" s="7">
        <v>1</v>
      </c>
      <c r="M29" s="46">
        <f t="shared" si="0"/>
        <v>49000</v>
      </c>
      <c r="N29" s="46">
        <f t="shared" si="1"/>
        <v>29400</v>
      </c>
    </row>
    <row r="30" spans="1:14" ht="18.75">
      <c r="A30" s="38" t="s">
        <v>314</v>
      </c>
      <c r="B30" s="7" t="s">
        <v>315</v>
      </c>
      <c r="C30" s="7" t="s">
        <v>316</v>
      </c>
      <c r="D30" s="7" t="s">
        <v>106</v>
      </c>
      <c r="E30" s="7">
        <v>750</v>
      </c>
      <c r="F30" s="7">
        <v>40</v>
      </c>
      <c r="G30" s="20">
        <f>ROUNDDOWN(F30*Divers!$H$4,0)</f>
        <v>180</v>
      </c>
      <c r="H30" s="7">
        <v>15</v>
      </c>
      <c r="I30" s="7">
        <v>225</v>
      </c>
      <c r="J30" s="7">
        <v>0</v>
      </c>
      <c r="K30" s="7" t="s">
        <v>317</v>
      </c>
      <c r="L30" s="7">
        <v>2</v>
      </c>
      <c r="M30" s="46">
        <f t="shared" si="0"/>
        <v>72000</v>
      </c>
      <c r="N30" s="46">
        <f t="shared" si="1"/>
        <v>72000</v>
      </c>
    </row>
    <row r="31" spans="1:14" ht="18.75">
      <c r="A31" s="38" t="s">
        <v>378</v>
      </c>
      <c r="B31" s="7" t="s">
        <v>315</v>
      </c>
      <c r="C31" s="7" t="s">
        <v>372</v>
      </c>
      <c r="D31" s="7" t="s">
        <v>106</v>
      </c>
      <c r="E31" s="7">
        <v>740</v>
      </c>
      <c r="F31" s="7">
        <v>42</v>
      </c>
      <c r="G31" s="20">
        <f>ROUNDDOWN(F31*Divers!$H$4,0)</f>
        <v>189</v>
      </c>
      <c r="H31" s="7">
        <v>5</v>
      </c>
      <c r="I31" s="7">
        <v>300</v>
      </c>
      <c r="J31" s="7">
        <v>50</v>
      </c>
      <c r="K31" s="7" t="s">
        <v>325</v>
      </c>
      <c r="L31" s="7">
        <v>1</v>
      </c>
      <c r="M31" s="46">
        <f t="shared" si="0"/>
        <v>50400</v>
      </c>
      <c r="N31" s="46">
        <f t="shared" si="1"/>
        <v>30240</v>
      </c>
    </row>
    <row r="32" spans="1:14" ht="18.75">
      <c r="A32" s="38" t="s">
        <v>345</v>
      </c>
      <c r="B32" s="7" t="s">
        <v>319</v>
      </c>
      <c r="C32" s="7" t="s">
        <v>344</v>
      </c>
      <c r="D32" s="7" t="s">
        <v>106</v>
      </c>
      <c r="E32" s="7">
        <v>730</v>
      </c>
      <c r="F32" s="7">
        <v>48</v>
      </c>
      <c r="G32" s="20">
        <f>ROUNDDOWN(F32*Divers!$H$4,0)</f>
        <v>216</v>
      </c>
      <c r="H32" s="7">
        <v>20</v>
      </c>
      <c r="I32" s="7">
        <v>250</v>
      </c>
      <c r="J32" s="7">
        <v>70</v>
      </c>
      <c r="K32" s="7" t="s">
        <v>320</v>
      </c>
      <c r="L32" s="7">
        <v>5</v>
      </c>
      <c r="M32" s="46">
        <f t="shared" si="0"/>
        <v>240000</v>
      </c>
      <c r="N32" s="46">
        <f t="shared" si="1"/>
        <v>96000</v>
      </c>
    </row>
    <row r="33" spans="1:14" ht="18.75">
      <c r="A33" s="38" t="s">
        <v>321</v>
      </c>
      <c r="B33" s="7" t="s">
        <v>322</v>
      </c>
      <c r="C33" s="7" t="s">
        <v>323</v>
      </c>
      <c r="D33" s="7" t="s">
        <v>106</v>
      </c>
      <c r="E33" s="7">
        <v>743</v>
      </c>
      <c r="F33" s="7">
        <v>50</v>
      </c>
      <c r="G33" s="20">
        <f>ROUNDDOWN(F33*Divers!$H$4,0)</f>
        <v>225</v>
      </c>
      <c r="H33" s="7">
        <v>10</v>
      </c>
      <c r="I33" s="7">
        <v>300</v>
      </c>
      <c r="J33" s="7">
        <v>0</v>
      </c>
      <c r="K33" s="7" t="s">
        <v>320</v>
      </c>
      <c r="L33" s="7">
        <v>1</v>
      </c>
      <c r="M33" s="46">
        <f t="shared" si="0"/>
        <v>60000</v>
      </c>
      <c r="N33" s="46">
        <f t="shared" si="1"/>
        <v>36000</v>
      </c>
    </row>
    <row r="34" spans="1:14" ht="18.75">
      <c r="A34" s="38" t="s">
        <v>376</v>
      </c>
      <c r="B34" s="7" t="s">
        <v>374</v>
      </c>
      <c r="C34" s="7" t="s">
        <v>372</v>
      </c>
      <c r="D34" s="7" t="s">
        <v>106</v>
      </c>
      <c r="E34" s="7">
        <v>749</v>
      </c>
      <c r="F34" s="7">
        <v>53</v>
      </c>
      <c r="G34" s="20">
        <f>ROUNDDOWN(F34*Divers!$H$4,0)</f>
        <v>238</v>
      </c>
      <c r="H34" s="7">
        <v>0</v>
      </c>
      <c r="I34" s="7">
        <v>400</v>
      </c>
      <c r="J34" s="7">
        <v>20</v>
      </c>
      <c r="K34" s="7" t="s">
        <v>325</v>
      </c>
      <c r="L34" s="7">
        <v>1</v>
      </c>
      <c r="M34" s="46">
        <f t="shared" ref="M34:M65" si="2">(F34/10*I34/10*L34)*(IF(D34="Kini",100,IF(D34="Autokinite",200,IF(D34="Fortigo",300,IF(D34="Kipter",350,IF(D34="Eole",400,IF(D34="Staro",500,1200)))))))</f>
        <v>84800</v>
      </c>
      <c r="N34" s="46">
        <f t="shared" ref="N34:N65" si="3">IF(750-E34&gt;10,M34-M34*0.6,IF(750-E34&gt;5,M34-M34*0.4,IF(750-E34&gt;2,M34-M34*0.2,IF(750-E34&gt;1,M34-M34*0.1,M34))))</f>
        <v>84800</v>
      </c>
    </row>
    <row r="35" spans="1:14" ht="18.75">
      <c r="A35" s="38" t="s">
        <v>324</v>
      </c>
      <c r="B35" s="7" t="s">
        <v>322</v>
      </c>
      <c r="C35" s="7" t="s">
        <v>323</v>
      </c>
      <c r="D35" s="7" t="s">
        <v>106</v>
      </c>
      <c r="E35" s="7">
        <v>749</v>
      </c>
      <c r="F35" s="7">
        <v>65</v>
      </c>
      <c r="G35" s="20">
        <f>ROUNDDOWN(F35*Divers!$H$4,0)</f>
        <v>292</v>
      </c>
      <c r="H35" s="7">
        <v>14</v>
      </c>
      <c r="I35" s="7">
        <v>200</v>
      </c>
      <c r="J35" s="7">
        <v>50</v>
      </c>
      <c r="K35" s="7" t="s">
        <v>325</v>
      </c>
      <c r="L35" s="7">
        <v>1</v>
      </c>
      <c r="M35" s="46">
        <f t="shared" si="2"/>
        <v>52000</v>
      </c>
      <c r="N35" s="46">
        <f t="shared" si="3"/>
        <v>52000</v>
      </c>
    </row>
    <row r="36" spans="1:14" ht="18.75">
      <c r="A36" s="38" t="s">
        <v>318</v>
      </c>
      <c r="B36" s="7" t="s">
        <v>319</v>
      </c>
      <c r="C36" s="7" t="s">
        <v>316</v>
      </c>
      <c r="D36" s="7" t="s">
        <v>106</v>
      </c>
      <c r="E36" s="7">
        <v>750</v>
      </c>
      <c r="F36" s="7">
        <v>70</v>
      </c>
      <c r="G36" s="20">
        <f>ROUNDDOWN(F36*Divers!$H$4,0)</f>
        <v>315</v>
      </c>
      <c r="H36" s="7">
        <v>20</v>
      </c>
      <c r="I36" s="7">
        <v>100</v>
      </c>
      <c r="J36" s="7">
        <v>0</v>
      </c>
      <c r="K36" s="7" t="s">
        <v>320</v>
      </c>
      <c r="L36" s="7">
        <v>1</v>
      </c>
      <c r="M36" s="46">
        <f t="shared" si="2"/>
        <v>28000</v>
      </c>
      <c r="N36" s="46">
        <f t="shared" si="3"/>
        <v>28000</v>
      </c>
    </row>
    <row r="37" spans="1:14" ht="18.75">
      <c r="A37" s="38" t="s">
        <v>346</v>
      </c>
      <c r="B37" s="7" t="s">
        <v>319</v>
      </c>
      <c r="C37" s="7" t="s">
        <v>344</v>
      </c>
      <c r="D37" s="7" t="s">
        <v>106</v>
      </c>
      <c r="E37" s="7">
        <v>745</v>
      </c>
      <c r="F37" s="7">
        <v>83</v>
      </c>
      <c r="G37" s="20">
        <f>ROUNDDOWN(F37*Divers!$H$4,0)</f>
        <v>373</v>
      </c>
      <c r="H37" s="7">
        <v>25</v>
      </c>
      <c r="I37" s="7">
        <v>300</v>
      </c>
      <c r="J37" s="7">
        <v>70</v>
      </c>
      <c r="K37" s="7" t="s">
        <v>320</v>
      </c>
      <c r="L37" s="7">
        <v>5</v>
      </c>
      <c r="M37" s="46">
        <f t="shared" si="2"/>
        <v>498000</v>
      </c>
      <c r="N37" s="46">
        <f t="shared" si="3"/>
        <v>398400</v>
      </c>
    </row>
    <row r="38" spans="1:14" ht="18.75">
      <c r="A38" s="38" t="s">
        <v>339</v>
      </c>
      <c r="B38" s="7" t="s">
        <v>337</v>
      </c>
      <c r="C38" s="7" t="s">
        <v>338</v>
      </c>
      <c r="D38" s="7" t="s">
        <v>333</v>
      </c>
      <c r="E38" s="7">
        <v>750</v>
      </c>
      <c r="F38" s="7">
        <v>11</v>
      </c>
      <c r="G38" s="20">
        <f>ROUNDDOWN(F38*Divers!$H$4,0)</f>
        <v>49</v>
      </c>
      <c r="H38" s="7">
        <v>-15</v>
      </c>
      <c r="I38" s="7">
        <v>750</v>
      </c>
      <c r="J38" s="7">
        <v>150</v>
      </c>
      <c r="K38" s="7" t="s">
        <v>325</v>
      </c>
      <c r="L38" s="7">
        <v>5</v>
      </c>
      <c r="M38" s="46">
        <f t="shared" si="2"/>
        <v>123750.00000000001</v>
      </c>
      <c r="N38" s="46">
        <f t="shared" si="3"/>
        <v>123750.00000000001</v>
      </c>
    </row>
    <row r="39" spans="1:14" ht="18.75">
      <c r="A39" s="38" t="s">
        <v>336</v>
      </c>
      <c r="B39" s="7" t="s">
        <v>337</v>
      </c>
      <c r="C39" s="7" t="s">
        <v>338</v>
      </c>
      <c r="D39" s="7" t="s">
        <v>333</v>
      </c>
      <c r="E39" s="7">
        <v>723</v>
      </c>
      <c r="F39" s="7">
        <v>14</v>
      </c>
      <c r="G39" s="20">
        <f>ROUNDDOWN(F39*Divers!$H$4,0)</f>
        <v>63</v>
      </c>
      <c r="H39" s="7">
        <v>-10</v>
      </c>
      <c r="I39" s="7">
        <v>500</v>
      </c>
      <c r="J39" s="7">
        <v>120</v>
      </c>
      <c r="K39" s="7" t="s">
        <v>325</v>
      </c>
      <c r="L39" s="7">
        <v>5</v>
      </c>
      <c r="M39" s="46">
        <f t="shared" si="2"/>
        <v>105000</v>
      </c>
      <c r="N39" s="46">
        <f t="shared" si="3"/>
        <v>42000</v>
      </c>
    </row>
    <row r="40" spans="1:14" ht="18.75">
      <c r="A40" s="38" t="s">
        <v>386</v>
      </c>
      <c r="B40" s="7" t="s">
        <v>290</v>
      </c>
      <c r="C40" s="7" t="s">
        <v>387</v>
      </c>
      <c r="D40" s="7" t="s">
        <v>333</v>
      </c>
      <c r="E40" s="7">
        <v>750</v>
      </c>
      <c r="F40" s="7">
        <v>18</v>
      </c>
      <c r="G40" s="20">
        <f>ROUNDDOWN(F40*Divers!$H$4,0)</f>
        <v>81</v>
      </c>
      <c r="H40" s="7">
        <v>15</v>
      </c>
      <c r="I40" s="7">
        <v>450</v>
      </c>
      <c r="J40" s="7">
        <v>80</v>
      </c>
      <c r="K40" s="7" t="s">
        <v>320</v>
      </c>
      <c r="L40" s="7">
        <v>5</v>
      </c>
      <c r="M40" s="46">
        <f t="shared" si="2"/>
        <v>121500</v>
      </c>
      <c r="N40" s="46">
        <f t="shared" si="3"/>
        <v>121500</v>
      </c>
    </row>
    <row r="41" spans="1:14" ht="18.75">
      <c r="A41" s="38" t="s">
        <v>340</v>
      </c>
      <c r="B41" s="7" t="s">
        <v>337</v>
      </c>
      <c r="C41" s="7" t="s">
        <v>341</v>
      </c>
      <c r="D41" s="7" t="s">
        <v>333</v>
      </c>
      <c r="E41" s="7">
        <v>720</v>
      </c>
      <c r="F41" s="7">
        <v>21</v>
      </c>
      <c r="G41" s="20">
        <f>ROUNDDOWN(F41*Divers!$H$4,0)</f>
        <v>94</v>
      </c>
      <c r="H41" s="7">
        <v>-5</v>
      </c>
      <c r="I41" s="7">
        <v>325</v>
      </c>
      <c r="J41" s="7">
        <v>90</v>
      </c>
      <c r="K41" s="7" t="s">
        <v>320</v>
      </c>
      <c r="L41" s="7">
        <v>5</v>
      </c>
      <c r="M41" s="46">
        <f t="shared" si="2"/>
        <v>102375</v>
      </c>
      <c r="N41" s="46">
        <f t="shared" si="3"/>
        <v>40950</v>
      </c>
    </row>
    <row r="42" spans="1:14" ht="18.75">
      <c r="A42" s="38" t="s">
        <v>330</v>
      </c>
      <c r="B42" s="7" t="s">
        <v>331</v>
      </c>
      <c r="C42" s="7" t="s">
        <v>332</v>
      </c>
      <c r="D42" s="7" t="s">
        <v>333</v>
      </c>
      <c r="E42" s="7">
        <v>721</v>
      </c>
      <c r="F42" s="7">
        <v>28</v>
      </c>
      <c r="G42" s="20">
        <f>ROUNDDOWN(F42*Divers!$H$4,0)</f>
        <v>126</v>
      </c>
      <c r="H42" s="7">
        <v>-3</v>
      </c>
      <c r="I42" s="7">
        <v>160</v>
      </c>
      <c r="J42" s="7">
        <v>25</v>
      </c>
      <c r="K42" s="7" t="s">
        <v>325</v>
      </c>
      <c r="L42" s="7">
        <v>1</v>
      </c>
      <c r="M42" s="46">
        <f t="shared" si="2"/>
        <v>13440</v>
      </c>
      <c r="N42" s="46">
        <f t="shared" si="3"/>
        <v>5376</v>
      </c>
    </row>
    <row r="43" spans="1:14" ht="18.75">
      <c r="A43" s="38" t="s">
        <v>342</v>
      </c>
      <c r="B43" s="7" t="s">
        <v>337</v>
      </c>
      <c r="C43" s="7" t="s">
        <v>341</v>
      </c>
      <c r="D43" s="7" t="s">
        <v>333</v>
      </c>
      <c r="E43" s="7">
        <v>742</v>
      </c>
      <c r="F43" s="7">
        <v>28</v>
      </c>
      <c r="G43" s="20">
        <f>ROUNDDOWN(F43*Divers!$H$4,0)</f>
        <v>126</v>
      </c>
      <c r="H43" s="7">
        <v>-7</v>
      </c>
      <c r="I43" s="7">
        <v>375</v>
      </c>
      <c r="J43" s="7">
        <v>120</v>
      </c>
      <c r="K43" s="7" t="s">
        <v>320</v>
      </c>
      <c r="L43" s="7">
        <v>5</v>
      </c>
      <c r="M43" s="46">
        <f t="shared" si="2"/>
        <v>157500</v>
      </c>
      <c r="N43" s="46">
        <f t="shared" si="3"/>
        <v>94500</v>
      </c>
    </row>
    <row r="44" spans="1:14" ht="18.75">
      <c r="A44" s="38" t="s">
        <v>334</v>
      </c>
      <c r="B44" s="7" t="s">
        <v>331</v>
      </c>
      <c r="C44" s="7" t="s">
        <v>335</v>
      </c>
      <c r="D44" s="7" t="s">
        <v>333</v>
      </c>
      <c r="E44" s="7">
        <v>733</v>
      </c>
      <c r="F44" s="7">
        <v>30</v>
      </c>
      <c r="G44" s="20">
        <f>ROUNDDOWN(F44*Divers!$H$4,0)</f>
        <v>135</v>
      </c>
      <c r="H44" s="7">
        <v>-10</v>
      </c>
      <c r="I44" s="7">
        <v>275</v>
      </c>
      <c r="J44" s="7">
        <v>50</v>
      </c>
      <c r="K44" s="7" t="s">
        <v>325</v>
      </c>
      <c r="L44" s="7">
        <v>1</v>
      </c>
      <c r="M44" s="46">
        <f t="shared" si="2"/>
        <v>24750</v>
      </c>
      <c r="N44" s="46">
        <f t="shared" si="3"/>
        <v>9900</v>
      </c>
    </row>
    <row r="45" spans="1:14" ht="18.75">
      <c r="A45" s="38" t="s">
        <v>401</v>
      </c>
      <c r="B45" s="7" t="s">
        <v>290</v>
      </c>
      <c r="C45" s="7" t="s">
        <v>402</v>
      </c>
      <c r="D45" s="7" t="s">
        <v>333</v>
      </c>
      <c r="E45" s="7">
        <v>745</v>
      </c>
      <c r="F45" s="7">
        <v>35</v>
      </c>
      <c r="G45" s="20">
        <f>ROUNDDOWN(F45*Divers!$H$4,0)</f>
        <v>157</v>
      </c>
      <c r="H45" s="7">
        <v>10</v>
      </c>
      <c r="I45" s="7">
        <v>400</v>
      </c>
      <c r="J45" s="7">
        <v>60</v>
      </c>
      <c r="K45" s="7" t="s">
        <v>320</v>
      </c>
      <c r="L45" s="7">
        <v>5</v>
      </c>
      <c r="M45" s="46">
        <f t="shared" si="2"/>
        <v>210000</v>
      </c>
      <c r="N45" s="46">
        <f t="shared" si="3"/>
        <v>168000</v>
      </c>
    </row>
    <row r="46" spans="1:14" ht="18.75">
      <c r="A46" s="38" t="s">
        <v>365</v>
      </c>
      <c r="B46" s="7" t="s">
        <v>337</v>
      </c>
      <c r="C46" s="7" t="s">
        <v>363</v>
      </c>
      <c r="D46" s="7" t="s">
        <v>328</v>
      </c>
      <c r="E46" s="7">
        <v>728</v>
      </c>
      <c r="F46" s="7">
        <v>18</v>
      </c>
      <c r="G46" s="20">
        <f>ROUNDDOWN(F46*Divers!$H$4,0)</f>
        <v>81</v>
      </c>
      <c r="H46" s="7">
        <v>10</v>
      </c>
      <c r="I46" s="7">
        <v>40</v>
      </c>
      <c r="J46" s="7">
        <v>0</v>
      </c>
      <c r="K46" s="7" t="s">
        <v>317</v>
      </c>
      <c r="L46" s="7">
        <v>1</v>
      </c>
      <c r="M46" s="46">
        <f t="shared" si="2"/>
        <v>720</v>
      </c>
      <c r="N46" s="46">
        <f t="shared" si="3"/>
        <v>288</v>
      </c>
    </row>
    <row r="47" spans="1:14" ht="18.75">
      <c r="A47" s="38" t="s">
        <v>364</v>
      </c>
      <c r="B47" s="7" t="s">
        <v>357</v>
      </c>
      <c r="C47" s="7" t="s">
        <v>363</v>
      </c>
      <c r="D47" s="7" t="s">
        <v>328</v>
      </c>
      <c r="E47" s="7">
        <v>730</v>
      </c>
      <c r="F47" s="7">
        <v>21</v>
      </c>
      <c r="G47" s="20">
        <f>ROUNDDOWN(F47*Divers!$H$4,0)</f>
        <v>94</v>
      </c>
      <c r="H47" s="7">
        <v>0</v>
      </c>
      <c r="I47" s="7">
        <v>50</v>
      </c>
      <c r="J47" s="7">
        <v>0</v>
      </c>
      <c r="K47" s="7" t="s">
        <v>317</v>
      </c>
      <c r="L47" s="7">
        <v>1</v>
      </c>
      <c r="M47" s="46">
        <f t="shared" si="2"/>
        <v>1050</v>
      </c>
      <c r="N47" s="46">
        <f t="shared" si="3"/>
        <v>420</v>
      </c>
    </row>
    <row r="48" spans="1:14" ht="18.75">
      <c r="A48" s="38" t="s">
        <v>361</v>
      </c>
      <c r="B48" s="7" t="s">
        <v>362</v>
      </c>
      <c r="C48" s="7" t="s">
        <v>363</v>
      </c>
      <c r="D48" s="7" t="s">
        <v>328</v>
      </c>
      <c r="E48" s="7">
        <v>743</v>
      </c>
      <c r="F48" s="7">
        <v>22</v>
      </c>
      <c r="G48" s="20">
        <f>ROUNDDOWN(F48*Divers!$H$4,0)</f>
        <v>99</v>
      </c>
      <c r="H48" s="7">
        <v>18</v>
      </c>
      <c r="I48" s="7">
        <v>40</v>
      </c>
      <c r="J48" s="7">
        <v>0</v>
      </c>
      <c r="K48" s="7" t="s">
        <v>317</v>
      </c>
      <c r="L48" s="7">
        <v>1</v>
      </c>
      <c r="M48" s="46">
        <f t="shared" si="2"/>
        <v>880.00000000000011</v>
      </c>
      <c r="N48" s="46">
        <f t="shared" si="3"/>
        <v>528</v>
      </c>
    </row>
    <row r="49" spans="1:14" ht="18.75">
      <c r="A49" s="38" t="s">
        <v>326</v>
      </c>
      <c r="B49" s="7" t="s">
        <v>290</v>
      </c>
      <c r="C49" s="7" t="s">
        <v>327</v>
      </c>
      <c r="D49" s="7" t="s">
        <v>328</v>
      </c>
      <c r="E49" s="7">
        <v>745</v>
      </c>
      <c r="F49" s="7">
        <v>35</v>
      </c>
      <c r="G49" s="20">
        <f>ROUNDDOWN(F49*Divers!$H$4,0)</f>
        <v>157</v>
      </c>
      <c r="H49" s="7">
        <v>0</v>
      </c>
      <c r="I49" s="7">
        <v>25</v>
      </c>
      <c r="J49" s="7">
        <v>0</v>
      </c>
      <c r="K49" s="7" t="s">
        <v>317</v>
      </c>
      <c r="L49" s="7">
        <v>1</v>
      </c>
      <c r="M49" s="46">
        <f t="shared" si="2"/>
        <v>875</v>
      </c>
      <c r="N49" s="46">
        <f t="shared" si="3"/>
        <v>700</v>
      </c>
    </row>
    <row r="50" spans="1:14" ht="18.75">
      <c r="A50" s="38" t="s">
        <v>368</v>
      </c>
      <c r="B50" s="7" t="s">
        <v>357</v>
      </c>
      <c r="C50" s="7" t="s">
        <v>367</v>
      </c>
      <c r="D50" s="7" t="s">
        <v>328</v>
      </c>
      <c r="E50" s="7">
        <v>738</v>
      </c>
      <c r="F50" s="7">
        <v>38</v>
      </c>
      <c r="G50" s="20">
        <f>ROUNDDOWN(F50*Divers!$H$4,0)</f>
        <v>171</v>
      </c>
      <c r="H50" s="7">
        <v>5</v>
      </c>
      <c r="I50" s="7">
        <v>50</v>
      </c>
      <c r="J50" s="7">
        <v>0</v>
      </c>
      <c r="K50" s="7" t="s">
        <v>317</v>
      </c>
      <c r="L50" s="7">
        <v>1</v>
      </c>
      <c r="M50" s="46">
        <f t="shared" si="2"/>
        <v>1900</v>
      </c>
      <c r="N50" s="46">
        <f t="shared" si="3"/>
        <v>760</v>
      </c>
    </row>
    <row r="51" spans="1:14" ht="18.75">
      <c r="A51" s="38" t="s">
        <v>370</v>
      </c>
      <c r="B51" s="7" t="s">
        <v>362</v>
      </c>
      <c r="C51" s="7" t="s">
        <v>367</v>
      </c>
      <c r="D51" s="7" t="s">
        <v>328</v>
      </c>
      <c r="E51" s="7">
        <v>748</v>
      </c>
      <c r="F51" s="7">
        <v>39</v>
      </c>
      <c r="G51" s="20">
        <f>ROUNDDOWN(F51*Divers!$H$4,0)</f>
        <v>175</v>
      </c>
      <c r="H51" s="7">
        <v>14</v>
      </c>
      <c r="I51" s="7">
        <v>45</v>
      </c>
      <c r="J51" s="7">
        <v>0</v>
      </c>
      <c r="K51" s="7" t="s">
        <v>317</v>
      </c>
      <c r="L51" s="7">
        <v>1</v>
      </c>
      <c r="M51" s="46">
        <f t="shared" si="2"/>
        <v>1755</v>
      </c>
      <c r="N51" s="46">
        <f t="shared" si="3"/>
        <v>1579.5</v>
      </c>
    </row>
    <row r="52" spans="1:14" ht="18.75">
      <c r="A52" s="38" t="s">
        <v>366</v>
      </c>
      <c r="B52" s="7" t="s">
        <v>362</v>
      </c>
      <c r="C52" s="7" t="s">
        <v>367</v>
      </c>
      <c r="D52" s="7" t="s">
        <v>328</v>
      </c>
      <c r="E52" s="7">
        <v>739</v>
      </c>
      <c r="F52" s="7">
        <v>41</v>
      </c>
      <c r="G52" s="20">
        <f>ROUNDDOWN(F52*Divers!$H$4,0)</f>
        <v>184</v>
      </c>
      <c r="H52" s="7">
        <v>12</v>
      </c>
      <c r="I52" s="7">
        <v>55</v>
      </c>
      <c r="J52" s="7">
        <v>0</v>
      </c>
      <c r="K52" s="7" t="s">
        <v>317</v>
      </c>
      <c r="L52" s="7">
        <v>1</v>
      </c>
      <c r="M52" s="46">
        <f t="shared" si="2"/>
        <v>2254.9999999999995</v>
      </c>
      <c r="N52" s="46">
        <f t="shared" si="3"/>
        <v>901.99999999999977</v>
      </c>
    </row>
    <row r="53" spans="1:14" ht="18.75">
      <c r="A53" s="38" t="s">
        <v>369</v>
      </c>
      <c r="B53" s="7" t="s">
        <v>337</v>
      </c>
      <c r="C53" s="7" t="s">
        <v>367</v>
      </c>
      <c r="D53" s="7" t="s">
        <v>328</v>
      </c>
      <c r="E53" s="7">
        <v>722</v>
      </c>
      <c r="F53" s="7">
        <v>44</v>
      </c>
      <c r="G53" s="20">
        <f>ROUNDDOWN(F53*Divers!$H$4,0)</f>
        <v>198</v>
      </c>
      <c r="H53" s="7">
        <v>0</v>
      </c>
      <c r="I53" s="7">
        <v>35</v>
      </c>
      <c r="J53" s="7">
        <v>0</v>
      </c>
      <c r="K53" s="7" t="s">
        <v>317</v>
      </c>
      <c r="L53" s="7">
        <v>1</v>
      </c>
      <c r="M53" s="46">
        <f t="shared" si="2"/>
        <v>1540</v>
      </c>
      <c r="N53" s="46">
        <f t="shared" si="3"/>
        <v>616</v>
      </c>
    </row>
    <row r="54" spans="1:14" ht="18.75">
      <c r="A54" s="38" t="s">
        <v>329</v>
      </c>
      <c r="B54" s="7" t="s">
        <v>290</v>
      </c>
      <c r="C54" s="7" t="s">
        <v>327</v>
      </c>
      <c r="D54" s="7" t="s">
        <v>328</v>
      </c>
      <c r="E54" s="7">
        <v>749</v>
      </c>
      <c r="F54" s="7">
        <v>47</v>
      </c>
      <c r="G54" s="20">
        <f>ROUNDDOWN(F54*Divers!$H$4,0)</f>
        <v>211</v>
      </c>
      <c r="H54" s="7">
        <v>0</v>
      </c>
      <c r="I54" s="7">
        <v>35</v>
      </c>
      <c r="J54" s="7">
        <v>0</v>
      </c>
      <c r="K54" s="7" t="s">
        <v>317</v>
      </c>
      <c r="L54" s="7">
        <v>1</v>
      </c>
      <c r="M54" s="46">
        <f t="shared" si="2"/>
        <v>1645</v>
      </c>
      <c r="N54" s="46">
        <f t="shared" si="3"/>
        <v>1645</v>
      </c>
    </row>
    <row r="55" spans="1:14" ht="18.75">
      <c r="A55" s="38" t="s">
        <v>399</v>
      </c>
      <c r="B55" s="7" t="s">
        <v>362</v>
      </c>
      <c r="C55" s="7" t="s">
        <v>400</v>
      </c>
      <c r="D55" s="7" t="s">
        <v>328</v>
      </c>
      <c r="E55" s="7">
        <v>749</v>
      </c>
      <c r="F55" s="7">
        <v>53</v>
      </c>
      <c r="G55" s="20">
        <f>ROUNDDOWN(F55*Divers!$H$4,0)</f>
        <v>238</v>
      </c>
      <c r="H55" s="7">
        <v>5</v>
      </c>
      <c r="I55" s="7">
        <v>75</v>
      </c>
      <c r="J55" s="7">
        <v>0</v>
      </c>
      <c r="K55" s="7" t="s">
        <v>317</v>
      </c>
      <c r="L55" s="7">
        <v>1</v>
      </c>
      <c r="M55" s="46">
        <f t="shared" si="2"/>
        <v>3975</v>
      </c>
      <c r="N55" s="46">
        <f t="shared" si="3"/>
        <v>3975</v>
      </c>
    </row>
    <row r="56" spans="1:14" ht="18.75">
      <c r="A56" s="38" t="s">
        <v>347</v>
      </c>
      <c r="B56" s="7" t="s">
        <v>348</v>
      </c>
      <c r="C56" s="7" t="s">
        <v>349</v>
      </c>
      <c r="D56" s="7" t="s">
        <v>350</v>
      </c>
      <c r="E56" s="7">
        <v>735</v>
      </c>
      <c r="F56" s="7">
        <v>15</v>
      </c>
      <c r="G56" s="20">
        <f>ROUNDDOWN(F56*Divers!$H$4,0)</f>
        <v>67</v>
      </c>
      <c r="H56" s="7">
        <v>-10</v>
      </c>
      <c r="I56" s="7">
        <v>150</v>
      </c>
      <c r="J56" s="7">
        <v>0</v>
      </c>
      <c r="K56" s="7" t="s">
        <v>317</v>
      </c>
      <c r="L56" s="7">
        <v>1</v>
      </c>
      <c r="M56" s="46">
        <f t="shared" si="2"/>
        <v>7875</v>
      </c>
      <c r="N56" s="46">
        <f t="shared" si="3"/>
        <v>3150</v>
      </c>
    </row>
    <row r="57" spans="1:14" ht="18.75">
      <c r="A57" s="38" t="s">
        <v>351</v>
      </c>
      <c r="B57" s="7" t="s">
        <v>348</v>
      </c>
      <c r="C57" s="7" t="s">
        <v>349</v>
      </c>
      <c r="D57" s="7" t="s">
        <v>350</v>
      </c>
      <c r="E57" s="7">
        <v>742</v>
      </c>
      <c r="F57" s="7">
        <v>16</v>
      </c>
      <c r="G57" s="20">
        <f>ROUNDDOWN(F57*Divers!$H$4,0)</f>
        <v>72</v>
      </c>
      <c r="H57" s="7">
        <v>-15</v>
      </c>
      <c r="I57" s="7">
        <v>200</v>
      </c>
      <c r="J57" s="7">
        <v>25</v>
      </c>
      <c r="K57" s="7" t="s">
        <v>320</v>
      </c>
      <c r="L57" s="7">
        <v>1</v>
      </c>
      <c r="M57" s="46">
        <f t="shared" si="2"/>
        <v>11200</v>
      </c>
      <c r="N57" s="46">
        <f t="shared" si="3"/>
        <v>6720</v>
      </c>
    </row>
    <row r="58" spans="1:14" ht="18.75">
      <c r="A58" s="38" t="s">
        <v>352</v>
      </c>
      <c r="B58" s="7" t="s">
        <v>348</v>
      </c>
      <c r="C58" s="7" t="s">
        <v>349</v>
      </c>
      <c r="D58" s="7" t="s">
        <v>350</v>
      </c>
      <c r="E58" s="7">
        <v>750</v>
      </c>
      <c r="F58" s="7">
        <v>18</v>
      </c>
      <c r="G58" s="20">
        <f>ROUNDDOWN(F58*Divers!$H$4,0)</f>
        <v>81</v>
      </c>
      <c r="H58" s="7">
        <v>5</v>
      </c>
      <c r="I58" s="7">
        <v>150</v>
      </c>
      <c r="J58" s="7">
        <v>0</v>
      </c>
      <c r="K58" s="7" t="s">
        <v>317</v>
      </c>
      <c r="L58" s="7">
        <v>1</v>
      </c>
      <c r="M58" s="46">
        <f t="shared" si="2"/>
        <v>9450</v>
      </c>
      <c r="N58" s="46">
        <f t="shared" si="3"/>
        <v>9450</v>
      </c>
    </row>
    <row r="59" spans="1:14" ht="18.75">
      <c r="A59" s="38" t="s">
        <v>353</v>
      </c>
      <c r="B59" s="7" t="s">
        <v>348</v>
      </c>
      <c r="C59" s="7" t="s">
        <v>354</v>
      </c>
      <c r="D59" s="7" t="s">
        <v>350</v>
      </c>
      <c r="E59" s="7">
        <v>749</v>
      </c>
      <c r="F59" s="7">
        <v>22</v>
      </c>
      <c r="G59" s="20">
        <f>ROUNDDOWN(F59*Divers!$H$4,0)</f>
        <v>99</v>
      </c>
      <c r="H59" s="7">
        <v>10</v>
      </c>
      <c r="I59" s="7">
        <v>200</v>
      </c>
      <c r="J59" s="7">
        <v>60</v>
      </c>
      <c r="K59" s="7" t="s">
        <v>317</v>
      </c>
      <c r="L59" s="7">
        <v>2</v>
      </c>
      <c r="M59" s="46">
        <f t="shared" si="2"/>
        <v>30800.000000000004</v>
      </c>
      <c r="N59" s="46">
        <f t="shared" si="3"/>
        <v>30800.000000000004</v>
      </c>
    </row>
    <row r="60" spans="1:14" ht="18.75">
      <c r="A60" s="38" t="s">
        <v>355</v>
      </c>
      <c r="B60" s="7" t="s">
        <v>319</v>
      </c>
      <c r="C60" s="7" t="s">
        <v>354</v>
      </c>
      <c r="D60" s="7" t="s">
        <v>350</v>
      </c>
      <c r="E60" s="7">
        <v>750</v>
      </c>
      <c r="F60" s="7">
        <v>24</v>
      </c>
      <c r="G60" s="20">
        <f>ROUNDDOWN(F60*Divers!$H$4,0)</f>
        <v>108</v>
      </c>
      <c r="H60" s="7">
        <v>5</v>
      </c>
      <c r="I60" s="7">
        <v>500</v>
      </c>
      <c r="J60" s="7">
        <v>90</v>
      </c>
      <c r="K60" s="7" t="s">
        <v>320</v>
      </c>
      <c r="L60" s="7">
        <v>5</v>
      </c>
      <c r="M60" s="46">
        <f t="shared" si="2"/>
        <v>210000</v>
      </c>
      <c r="N60" s="46">
        <f t="shared" si="3"/>
        <v>210000</v>
      </c>
    </row>
    <row r="61" spans="1:14" ht="18.75">
      <c r="A61" s="47" t="s">
        <v>379</v>
      </c>
      <c r="B61" s="7" t="s">
        <v>101</v>
      </c>
      <c r="C61" s="7" t="s">
        <v>372</v>
      </c>
      <c r="D61" s="7" t="s">
        <v>101</v>
      </c>
      <c r="E61" s="7">
        <v>732</v>
      </c>
      <c r="F61" s="7">
        <v>8</v>
      </c>
      <c r="G61" s="20">
        <f>ROUNDDOWN(F61*Divers!$H$4,0)</f>
        <v>36</v>
      </c>
      <c r="H61" s="7">
        <v>-4</v>
      </c>
      <c r="I61" s="7">
        <v>350</v>
      </c>
      <c r="J61" s="7">
        <v>0</v>
      </c>
      <c r="K61" s="7" t="s">
        <v>325</v>
      </c>
      <c r="L61" s="7">
        <v>1</v>
      </c>
      <c r="M61" s="46">
        <f t="shared" si="2"/>
        <v>33600</v>
      </c>
      <c r="N61" s="46">
        <f t="shared" si="3"/>
        <v>13440</v>
      </c>
    </row>
    <row r="62" spans="1:14" ht="18.75">
      <c r="A62" s="47" t="s">
        <v>383</v>
      </c>
      <c r="B62" s="7" t="s">
        <v>101</v>
      </c>
      <c r="C62" s="7" t="s">
        <v>384</v>
      </c>
      <c r="D62" s="7" t="s">
        <v>101</v>
      </c>
      <c r="E62" s="7">
        <v>743</v>
      </c>
      <c r="F62" s="7">
        <v>11</v>
      </c>
      <c r="G62" s="20">
        <f>ROUNDDOWN(F62*Divers!$H$4,0)</f>
        <v>49</v>
      </c>
      <c r="H62" s="7">
        <v>-15</v>
      </c>
      <c r="I62" s="7">
        <v>6500</v>
      </c>
      <c r="J62" s="7">
        <v>200</v>
      </c>
      <c r="K62" s="7" t="s">
        <v>325</v>
      </c>
      <c r="L62" s="7">
        <v>5</v>
      </c>
      <c r="M62" s="46">
        <f t="shared" si="2"/>
        <v>4290000.0000000009</v>
      </c>
      <c r="N62" s="46">
        <f t="shared" si="3"/>
        <v>2574000.0000000005</v>
      </c>
    </row>
    <row r="63" spans="1:14" ht="18.75">
      <c r="A63" s="47" t="s">
        <v>385</v>
      </c>
      <c r="B63" s="7" t="s">
        <v>382</v>
      </c>
      <c r="C63" s="7" t="s">
        <v>384</v>
      </c>
      <c r="D63" s="7" t="s">
        <v>101</v>
      </c>
      <c r="E63" s="7">
        <v>750</v>
      </c>
      <c r="F63" s="7">
        <v>12</v>
      </c>
      <c r="G63" s="20">
        <f>ROUNDDOWN(F63*Divers!$H$4,0)</f>
        <v>54</v>
      </c>
      <c r="H63" s="7">
        <v>-10</v>
      </c>
      <c r="I63" s="7">
        <v>7500</v>
      </c>
      <c r="J63" s="7">
        <v>800</v>
      </c>
      <c r="K63" s="7" t="s">
        <v>325</v>
      </c>
      <c r="L63" s="7">
        <v>5</v>
      </c>
      <c r="M63" s="46">
        <f t="shared" si="2"/>
        <v>5400000</v>
      </c>
      <c r="N63" s="46">
        <f t="shared" si="3"/>
        <v>5400000</v>
      </c>
    </row>
    <row r="64" spans="1:14" ht="18.75">
      <c r="A64" s="47" t="s">
        <v>380</v>
      </c>
      <c r="B64" s="7" t="s">
        <v>101</v>
      </c>
      <c r="C64" s="7" t="s">
        <v>372</v>
      </c>
      <c r="D64" s="7" t="s">
        <v>101</v>
      </c>
      <c r="E64" s="7">
        <v>738</v>
      </c>
      <c r="F64" s="7">
        <v>14</v>
      </c>
      <c r="G64" s="20">
        <f>ROUNDDOWN(F64*Divers!$H$4,0)</f>
        <v>63</v>
      </c>
      <c r="H64" s="7">
        <v>-5</v>
      </c>
      <c r="I64" s="7">
        <v>2000</v>
      </c>
      <c r="J64" s="7">
        <v>0</v>
      </c>
      <c r="K64" s="7" t="s">
        <v>325</v>
      </c>
      <c r="L64" s="7">
        <v>1</v>
      </c>
      <c r="M64" s="46">
        <f t="shared" si="2"/>
        <v>336000</v>
      </c>
      <c r="N64" s="46">
        <f t="shared" si="3"/>
        <v>134400</v>
      </c>
    </row>
    <row r="65" spans="1:14" ht="18.75">
      <c r="A65" s="47" t="s">
        <v>381</v>
      </c>
      <c r="B65" s="7" t="s">
        <v>382</v>
      </c>
      <c r="C65" s="7" t="s">
        <v>372</v>
      </c>
      <c r="D65" s="7" t="s">
        <v>101</v>
      </c>
      <c r="E65" s="7">
        <v>745</v>
      </c>
      <c r="F65" s="7">
        <v>15</v>
      </c>
      <c r="G65" s="20">
        <f>ROUNDDOWN(F65*Divers!$H$4,0)</f>
        <v>67</v>
      </c>
      <c r="H65" s="7">
        <v>-5</v>
      </c>
      <c r="I65" s="7">
        <v>2500</v>
      </c>
      <c r="J65" s="7">
        <v>60</v>
      </c>
      <c r="K65" s="7" t="s">
        <v>325</v>
      </c>
      <c r="L65" s="7">
        <v>1</v>
      </c>
      <c r="M65" s="46">
        <f t="shared" si="2"/>
        <v>450000</v>
      </c>
      <c r="N65" s="46">
        <f t="shared" si="3"/>
        <v>360000</v>
      </c>
    </row>
  </sheetData>
  <autoFilter ref="A1:N65">
    <sortState ref="A2:N65">
      <sortCondition ref="D1:D65"/>
    </sortState>
  </autoFilter>
  <pageMargins left="0.25" right="0.25" top="0.75" bottom="0.75" header="0.51180555555555496" footer="0.51180555555555496"/>
  <pageSetup paperSize="9" scale="66" firstPageNumber="0" fitToHeight="0" orientation="landscape" horizontalDpi="4294967293"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0243E"/>
    <pageSetUpPr fitToPage="1"/>
  </sheetPr>
  <dimension ref="A1:AMK14"/>
  <sheetViews>
    <sheetView zoomScaleNormal="100" workbookViewId="0"/>
  </sheetViews>
  <sheetFormatPr baseColWidth="10" defaultColWidth="9.140625" defaultRowHeight="15"/>
  <cols>
    <col min="1" max="1" width="21.140625" style="12"/>
    <col min="2" max="2" width="27.42578125" style="12"/>
    <col min="3" max="3" width="15.140625" style="12"/>
    <col min="4" max="4" width="15.7109375" style="12"/>
    <col min="5" max="5" width="15.140625" style="12"/>
    <col min="6" max="6" width="17.85546875" style="12"/>
    <col min="7" max="7" width="15.140625" style="12"/>
    <col min="8" max="8" width="15.85546875" style="12"/>
    <col min="9" max="9" width="16.42578125" style="12"/>
    <col min="10" max="11" width="16" style="12"/>
    <col min="12" max="12" width="14.140625" style="12"/>
    <col min="13" max="13" width="15.5703125" style="12"/>
    <col min="14" max="14" width="13.5703125" style="12"/>
    <col min="15" max="15" width="0" style="12" hidden="1"/>
    <col min="16" max="1025" width="21.28515625" style="12"/>
  </cols>
  <sheetData>
    <row r="1" spans="1:16" ht="23.25">
      <c r="A1" s="1" t="s">
        <v>1</v>
      </c>
      <c r="B1" s="1" t="s">
        <v>178</v>
      </c>
      <c r="C1" s="1" t="s">
        <v>418</v>
      </c>
      <c r="D1" s="1" t="s">
        <v>87</v>
      </c>
      <c r="E1" s="1" t="s">
        <v>419</v>
      </c>
      <c r="F1" s="1" t="s">
        <v>182</v>
      </c>
      <c r="G1" s="48" t="s">
        <v>309</v>
      </c>
      <c r="H1" s="48" t="s">
        <v>664</v>
      </c>
      <c r="I1" s="48" t="s">
        <v>310</v>
      </c>
      <c r="J1" s="48" t="s">
        <v>311</v>
      </c>
      <c r="K1" s="48" t="s">
        <v>267</v>
      </c>
      <c r="L1" s="48" t="s">
        <v>312</v>
      </c>
      <c r="M1" s="48" t="s">
        <v>188</v>
      </c>
      <c r="N1" s="48" t="s">
        <v>74</v>
      </c>
      <c r="O1" s="49" t="s">
        <v>88</v>
      </c>
      <c r="P1" s="78" t="s">
        <v>313</v>
      </c>
    </row>
    <row r="2" spans="1:16" ht="18.75">
      <c r="A2" s="38" t="s">
        <v>443</v>
      </c>
      <c r="B2" s="5" t="s">
        <v>206</v>
      </c>
      <c r="C2" s="5" t="s">
        <v>429</v>
      </c>
      <c r="D2" s="9" t="s">
        <v>442</v>
      </c>
      <c r="E2" s="5" t="s">
        <v>431</v>
      </c>
      <c r="F2" s="5">
        <v>743</v>
      </c>
      <c r="G2" s="5">
        <v>12</v>
      </c>
      <c r="H2" s="5">
        <f>G2*Divers!$H$3</f>
        <v>18</v>
      </c>
      <c r="I2" s="5">
        <v>-5</v>
      </c>
      <c r="J2" s="5">
        <v>200</v>
      </c>
      <c r="K2" s="5">
        <v>25</v>
      </c>
      <c r="L2" s="5" t="s">
        <v>325</v>
      </c>
      <c r="M2" s="5">
        <v>1</v>
      </c>
      <c r="N2" s="40">
        <f t="shared" ref="N2:N14" si="0">(G2/5+I2+J2/5+K2/5)*854</f>
        <v>36209.599999999999</v>
      </c>
      <c r="O2" s="50">
        <v>15</v>
      </c>
      <c r="P2" s="79">
        <f t="shared" ref="P2:P14" si="1">N2*0.6</f>
        <v>21725.759999999998</v>
      </c>
    </row>
    <row r="3" spans="1:16" ht="18.75">
      <c r="A3" s="38" t="s">
        <v>428</v>
      </c>
      <c r="B3" s="5" t="s">
        <v>290</v>
      </c>
      <c r="C3" s="5" t="s">
        <v>429</v>
      </c>
      <c r="D3" s="9" t="s">
        <v>430</v>
      </c>
      <c r="E3" s="5" t="s">
        <v>431</v>
      </c>
      <c r="F3" s="5">
        <v>743</v>
      </c>
      <c r="G3" s="5">
        <v>16</v>
      </c>
      <c r="H3" s="5">
        <f>G3*Divers!$H$3</f>
        <v>24</v>
      </c>
      <c r="I3" s="5">
        <v>8</v>
      </c>
      <c r="J3" s="5">
        <v>25</v>
      </c>
      <c r="K3" s="5">
        <v>5</v>
      </c>
      <c r="L3" s="5" t="s">
        <v>317</v>
      </c>
      <c r="M3" s="5">
        <v>2</v>
      </c>
      <c r="N3" s="40">
        <f t="shared" si="0"/>
        <v>14688.8</v>
      </c>
      <c r="O3" s="50">
        <v>15</v>
      </c>
      <c r="P3" s="79">
        <f t="shared" si="1"/>
        <v>8813.2799999999988</v>
      </c>
    </row>
    <row r="4" spans="1:16" ht="18.75">
      <c r="A4" s="38" t="s">
        <v>440</v>
      </c>
      <c r="B4" s="5" t="s">
        <v>290</v>
      </c>
      <c r="C4" s="5" t="s">
        <v>429</v>
      </c>
      <c r="D4" s="9" t="s">
        <v>427</v>
      </c>
      <c r="E4" s="5" t="s">
        <v>424</v>
      </c>
      <c r="F4" s="5">
        <v>744</v>
      </c>
      <c r="G4" s="5">
        <v>30</v>
      </c>
      <c r="H4" s="5">
        <f>G4*Divers!$H$3</f>
        <v>45</v>
      </c>
      <c r="I4" s="5">
        <v>-4</v>
      </c>
      <c r="J4" s="5">
        <v>75</v>
      </c>
      <c r="K4" s="5">
        <v>20</v>
      </c>
      <c r="L4" s="5" t="s">
        <v>325</v>
      </c>
      <c r="M4" s="5">
        <v>5</v>
      </c>
      <c r="N4" s="40">
        <f t="shared" si="0"/>
        <v>17934</v>
      </c>
      <c r="O4" s="50">
        <v>15</v>
      </c>
      <c r="P4" s="79">
        <f t="shared" si="1"/>
        <v>10760.4</v>
      </c>
    </row>
    <row r="5" spans="1:16" ht="18.75">
      <c r="A5" s="38" t="s">
        <v>433</v>
      </c>
      <c r="B5" s="5" t="s">
        <v>290</v>
      </c>
      <c r="C5" s="5" t="s">
        <v>429</v>
      </c>
      <c r="D5" s="9" t="s">
        <v>423</v>
      </c>
      <c r="E5" s="5" t="s">
        <v>424</v>
      </c>
      <c r="F5" s="5">
        <v>745</v>
      </c>
      <c r="G5" s="5">
        <v>15</v>
      </c>
      <c r="H5" s="5">
        <f>G5*Divers!$H$3</f>
        <v>22.5</v>
      </c>
      <c r="I5" s="5">
        <v>5</v>
      </c>
      <c r="J5" s="5">
        <v>50</v>
      </c>
      <c r="K5" s="5">
        <v>10</v>
      </c>
      <c r="L5" s="5" t="s">
        <v>320</v>
      </c>
      <c r="M5" s="5">
        <v>2</v>
      </c>
      <c r="N5" s="40">
        <f t="shared" si="0"/>
        <v>17080</v>
      </c>
      <c r="O5" s="50">
        <v>15</v>
      </c>
      <c r="P5" s="79">
        <f t="shared" si="1"/>
        <v>10248</v>
      </c>
    </row>
    <row r="6" spans="1:16" ht="18.75">
      <c r="A6" s="38" t="s">
        <v>441</v>
      </c>
      <c r="B6" s="5" t="s">
        <v>374</v>
      </c>
      <c r="C6" s="5" t="s">
        <v>422</v>
      </c>
      <c r="D6" s="5" t="s">
        <v>442</v>
      </c>
      <c r="E6" s="5" t="s">
        <v>431</v>
      </c>
      <c r="F6" s="5">
        <v>749</v>
      </c>
      <c r="G6" s="5">
        <v>10</v>
      </c>
      <c r="H6" s="5">
        <f>G6*Divers!$H$3</f>
        <v>15</v>
      </c>
      <c r="I6" s="5">
        <v>5</v>
      </c>
      <c r="J6" s="5">
        <v>150</v>
      </c>
      <c r="K6" s="5">
        <v>10</v>
      </c>
      <c r="L6" s="5" t="s">
        <v>325</v>
      </c>
      <c r="M6" s="5">
        <v>2</v>
      </c>
      <c r="N6" s="40">
        <f t="shared" si="0"/>
        <v>33306</v>
      </c>
      <c r="O6" s="50">
        <v>15</v>
      </c>
      <c r="P6" s="79">
        <f t="shared" si="1"/>
        <v>19983.599999999999</v>
      </c>
    </row>
    <row r="7" spans="1:16" ht="18.75">
      <c r="A7" s="38" t="s">
        <v>434</v>
      </c>
      <c r="B7" s="5" t="s">
        <v>374</v>
      </c>
      <c r="C7" s="5" t="s">
        <v>422</v>
      </c>
      <c r="D7" s="5" t="s">
        <v>427</v>
      </c>
      <c r="E7" s="5" t="s">
        <v>424</v>
      </c>
      <c r="F7" s="5">
        <v>748</v>
      </c>
      <c r="G7" s="5">
        <v>20</v>
      </c>
      <c r="H7" s="5">
        <f>G7*Divers!$H$3</f>
        <v>30</v>
      </c>
      <c r="I7" s="5">
        <v>1</v>
      </c>
      <c r="J7" s="5">
        <v>50</v>
      </c>
      <c r="K7" s="5">
        <v>5</v>
      </c>
      <c r="L7" s="5" t="s">
        <v>317</v>
      </c>
      <c r="M7" s="5">
        <v>2</v>
      </c>
      <c r="N7" s="40">
        <f t="shared" si="0"/>
        <v>13664</v>
      </c>
      <c r="O7" s="50">
        <v>15</v>
      </c>
      <c r="P7" s="79">
        <f t="shared" si="1"/>
        <v>8198.4</v>
      </c>
    </row>
    <row r="8" spans="1:16" ht="18.75">
      <c r="A8" s="38" t="s">
        <v>437</v>
      </c>
      <c r="B8" s="5" t="s">
        <v>190</v>
      </c>
      <c r="C8" s="5" t="s">
        <v>436</v>
      </c>
      <c r="D8" s="9" t="s">
        <v>430</v>
      </c>
      <c r="E8" s="5" t="s">
        <v>431</v>
      </c>
      <c r="F8" s="5">
        <v>749</v>
      </c>
      <c r="G8" s="5">
        <v>30</v>
      </c>
      <c r="H8" s="5">
        <f>G8*Divers!$H$3</f>
        <v>45</v>
      </c>
      <c r="I8" s="5">
        <v>12</v>
      </c>
      <c r="J8" s="5">
        <v>50</v>
      </c>
      <c r="K8" s="5">
        <v>0</v>
      </c>
      <c r="L8" s="5" t="s">
        <v>317</v>
      </c>
      <c r="M8" s="5">
        <v>4</v>
      </c>
      <c r="N8" s="40">
        <f t="shared" si="0"/>
        <v>23912</v>
      </c>
      <c r="O8" s="50">
        <v>15</v>
      </c>
      <c r="P8" s="79">
        <f t="shared" si="1"/>
        <v>14347.199999999999</v>
      </c>
    </row>
    <row r="9" spans="1:16" ht="18.75">
      <c r="A9" s="38" t="s">
        <v>439</v>
      </c>
      <c r="B9" s="5" t="s">
        <v>190</v>
      </c>
      <c r="C9" s="5" t="s">
        <v>426</v>
      </c>
      <c r="D9" s="9" t="s">
        <v>427</v>
      </c>
      <c r="E9" s="5" t="s">
        <v>424</v>
      </c>
      <c r="F9" s="5">
        <v>744</v>
      </c>
      <c r="G9" s="5">
        <v>40</v>
      </c>
      <c r="H9" s="5">
        <f>G9*Divers!$H$3</f>
        <v>60</v>
      </c>
      <c r="I9" s="5">
        <v>8</v>
      </c>
      <c r="J9" s="5">
        <v>70</v>
      </c>
      <c r="K9" s="5">
        <v>0</v>
      </c>
      <c r="L9" s="5" t="s">
        <v>320</v>
      </c>
      <c r="M9" s="5">
        <v>2</v>
      </c>
      <c r="N9" s="40">
        <f t="shared" si="0"/>
        <v>25620</v>
      </c>
      <c r="O9" s="50">
        <v>15</v>
      </c>
      <c r="P9" s="79">
        <f t="shared" si="1"/>
        <v>15372</v>
      </c>
    </row>
    <row r="10" spans="1:16" ht="18.75">
      <c r="A10" s="38" t="s">
        <v>425</v>
      </c>
      <c r="B10" s="5" t="s">
        <v>421</v>
      </c>
      <c r="C10" s="5" t="s">
        <v>426</v>
      </c>
      <c r="D10" s="9" t="s">
        <v>427</v>
      </c>
      <c r="E10" s="5" t="s">
        <v>424</v>
      </c>
      <c r="F10" s="5">
        <v>743</v>
      </c>
      <c r="G10" s="5">
        <v>15</v>
      </c>
      <c r="H10" s="5">
        <f>G10*Divers!$H$3</f>
        <v>22.5</v>
      </c>
      <c r="I10" s="5">
        <v>-2</v>
      </c>
      <c r="J10" s="5">
        <v>25</v>
      </c>
      <c r="K10" s="5">
        <v>0</v>
      </c>
      <c r="L10" s="5" t="s">
        <v>317</v>
      </c>
      <c r="M10" s="5">
        <v>1</v>
      </c>
      <c r="N10" s="40">
        <f t="shared" si="0"/>
        <v>5124</v>
      </c>
      <c r="O10" s="50">
        <v>15</v>
      </c>
      <c r="P10" s="79">
        <f t="shared" si="1"/>
        <v>3074.4</v>
      </c>
    </row>
    <row r="11" spans="1:16" ht="18.75">
      <c r="A11" s="38" t="s">
        <v>420</v>
      </c>
      <c r="B11" s="5" t="s">
        <v>421</v>
      </c>
      <c r="C11" s="5" t="s">
        <v>422</v>
      </c>
      <c r="D11" s="5" t="s">
        <v>423</v>
      </c>
      <c r="E11" s="5" t="s">
        <v>424</v>
      </c>
      <c r="F11" s="5">
        <v>750</v>
      </c>
      <c r="G11" s="5">
        <v>10</v>
      </c>
      <c r="H11" s="5">
        <f>G11*Divers!$H$3</f>
        <v>15</v>
      </c>
      <c r="I11" s="5">
        <v>0</v>
      </c>
      <c r="J11" s="5">
        <v>25</v>
      </c>
      <c r="K11" s="5">
        <v>0</v>
      </c>
      <c r="L11" s="5" t="s">
        <v>320</v>
      </c>
      <c r="M11" s="5">
        <v>1</v>
      </c>
      <c r="N11" s="40">
        <f t="shared" si="0"/>
        <v>5978</v>
      </c>
      <c r="O11" s="50">
        <v>15</v>
      </c>
      <c r="P11" s="79">
        <f t="shared" si="1"/>
        <v>3586.7999999999997</v>
      </c>
    </row>
    <row r="12" spans="1:16" ht="18.75">
      <c r="A12" s="38" t="s">
        <v>432</v>
      </c>
      <c r="B12" s="5" t="s">
        <v>209</v>
      </c>
      <c r="C12" s="5" t="s">
        <v>429</v>
      </c>
      <c r="D12" s="9" t="s">
        <v>430</v>
      </c>
      <c r="E12" s="5" t="s">
        <v>431</v>
      </c>
      <c r="F12" s="5">
        <v>746</v>
      </c>
      <c r="G12" s="5">
        <v>15</v>
      </c>
      <c r="H12" s="5">
        <f>G12*Divers!$H$3</f>
        <v>22.5</v>
      </c>
      <c r="I12" s="5">
        <v>20</v>
      </c>
      <c r="J12" s="5">
        <v>45</v>
      </c>
      <c r="K12" s="5">
        <v>0</v>
      </c>
      <c r="L12" s="5" t="s">
        <v>317</v>
      </c>
      <c r="M12" s="5">
        <v>1</v>
      </c>
      <c r="N12" s="40">
        <f t="shared" si="0"/>
        <v>27328</v>
      </c>
      <c r="O12" s="50">
        <v>15</v>
      </c>
      <c r="P12" s="79">
        <f t="shared" si="1"/>
        <v>16396.8</v>
      </c>
    </row>
    <row r="13" spans="1:16" ht="18.75">
      <c r="A13" s="38" t="s">
        <v>435</v>
      </c>
      <c r="B13" s="5" t="s">
        <v>209</v>
      </c>
      <c r="C13" s="5" t="s">
        <v>436</v>
      </c>
      <c r="D13" s="9" t="s">
        <v>427</v>
      </c>
      <c r="E13" s="5" t="s">
        <v>424</v>
      </c>
      <c r="F13" s="5">
        <v>742</v>
      </c>
      <c r="G13" s="5">
        <v>35</v>
      </c>
      <c r="H13" s="5">
        <f>G13*Divers!$H$3</f>
        <v>52.5</v>
      </c>
      <c r="I13" s="5">
        <v>16</v>
      </c>
      <c r="J13" s="5">
        <v>40</v>
      </c>
      <c r="K13" s="5">
        <v>0</v>
      </c>
      <c r="L13" s="5" t="s">
        <v>317</v>
      </c>
      <c r="M13" s="5">
        <v>1</v>
      </c>
      <c r="N13" s="40">
        <f t="shared" si="0"/>
        <v>26474</v>
      </c>
      <c r="O13" s="50">
        <v>15</v>
      </c>
      <c r="P13" s="79">
        <f t="shared" si="1"/>
        <v>15884.4</v>
      </c>
    </row>
    <row r="14" spans="1:16" ht="18.75">
      <c r="A14" s="38" t="s">
        <v>438</v>
      </c>
      <c r="B14" s="5" t="s">
        <v>196</v>
      </c>
      <c r="C14" s="5" t="s">
        <v>426</v>
      </c>
      <c r="D14" s="9" t="s">
        <v>423</v>
      </c>
      <c r="E14" s="5" t="s">
        <v>424</v>
      </c>
      <c r="F14" s="5">
        <v>743</v>
      </c>
      <c r="G14" s="5">
        <v>25</v>
      </c>
      <c r="H14" s="5">
        <f>G14*Divers!$H$3</f>
        <v>37.5</v>
      </c>
      <c r="I14" s="5">
        <v>0</v>
      </c>
      <c r="J14" s="5">
        <v>75</v>
      </c>
      <c r="K14" s="5">
        <v>10</v>
      </c>
      <c r="L14" s="5" t="s">
        <v>325</v>
      </c>
      <c r="M14" s="5">
        <v>2</v>
      </c>
      <c r="N14" s="40">
        <f t="shared" si="0"/>
        <v>18788</v>
      </c>
      <c r="O14" s="50">
        <v>15</v>
      </c>
      <c r="P14" s="79">
        <f t="shared" si="1"/>
        <v>11272.8</v>
      </c>
    </row>
  </sheetData>
  <autoFilter ref="A1:P14">
    <sortState ref="A2:P14">
      <sortCondition ref="B1:B14"/>
    </sortState>
  </autoFilter>
  <pageMargins left="0.25" right="0.25" top="0.75" bottom="0.75" header="0.51180555555555496" footer="0.51180555555555496"/>
  <pageSetup paperSize="9" scale="60" firstPageNumber="0" orientation="landscape" horizontalDpi="4294967293"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16</vt:i4>
      </vt:variant>
      <vt:variant>
        <vt:lpstr>Benannte Bereiche</vt:lpstr>
      </vt:variant>
      <vt:variant>
        <vt:i4>28</vt:i4>
      </vt:variant>
    </vt:vector>
  </HeadingPairs>
  <TitlesOfParts>
    <vt:vector size="44" baseType="lpstr">
      <vt:lpstr>Unités</vt:lpstr>
      <vt:lpstr>Divers</vt:lpstr>
      <vt:lpstr>Compétences</vt:lpstr>
      <vt:lpstr>Affinités</vt:lpstr>
      <vt:lpstr>Armes à feu</vt:lpstr>
      <vt:lpstr>Autres armes</vt:lpstr>
      <vt:lpstr>Protection</vt:lpstr>
      <vt:lpstr>Véhicules</vt:lpstr>
      <vt:lpstr>Hermaphores</vt:lpstr>
      <vt:lpstr>Phreakboxes</vt:lpstr>
      <vt:lpstr>Ichornétique</vt:lpstr>
      <vt:lpstr>Drogues</vt:lpstr>
      <vt:lpstr>Ankyres (tailles)</vt:lpstr>
      <vt:lpstr>Ankyres (types équip.)</vt:lpstr>
      <vt:lpstr>Ankyes (ex. matériel)</vt:lpstr>
      <vt:lpstr>Datation</vt:lpstr>
      <vt:lpstr>'Armes à feu'!_FilterDatabase_0</vt:lpstr>
      <vt:lpstr>'Autres armes'!_FilterDatabase_0</vt:lpstr>
      <vt:lpstr>Compétences!_FilterDatabase_0</vt:lpstr>
      <vt:lpstr>Drogues!_FilterDatabase_0</vt:lpstr>
      <vt:lpstr>Hermaphores!_FilterDatabase_0</vt:lpstr>
      <vt:lpstr>Ichornétique!_FilterDatabase_0</vt:lpstr>
      <vt:lpstr>Phreakboxes!_FilterDatabase_0</vt:lpstr>
      <vt:lpstr>Protection!_FilterDatabase_0</vt:lpstr>
      <vt:lpstr>Véhicules!_FilterDatabase_0</vt:lpstr>
      <vt:lpstr>'Autres armes'!_FilterDatenbank</vt:lpstr>
      <vt:lpstr>Compétences!_FilterDatenbank</vt:lpstr>
      <vt:lpstr>Drogues!_FilterDatenbank</vt:lpstr>
      <vt:lpstr>Ichornétique!_FilterDatenbank</vt:lpstr>
      <vt:lpstr>Protection!_FilterDatenbank</vt:lpstr>
      <vt:lpstr>Affinités!Druckbereich</vt:lpstr>
      <vt:lpstr>'Ankyres (tailles)'!Druckbereich</vt:lpstr>
      <vt:lpstr>'Armes à feu'!Druckbereich</vt:lpstr>
      <vt:lpstr>'Autres armes'!Druckbereich</vt:lpstr>
      <vt:lpstr>Compétences!Druckbereich</vt:lpstr>
      <vt:lpstr>Drogues!Druckbereich</vt:lpstr>
      <vt:lpstr>Hermaphores!Druckbereich</vt:lpstr>
      <vt:lpstr>Affinités!Print_Area_0</vt:lpstr>
      <vt:lpstr>'Ankyres (tailles)'!Print_Area_0</vt:lpstr>
      <vt:lpstr>'Armes à feu'!Print_Area_0</vt:lpstr>
      <vt:lpstr>'Autres armes'!Print_Area_0</vt:lpstr>
      <vt:lpstr>Compétences!Print_Area_0</vt:lpstr>
      <vt:lpstr>Drogues!Print_Area_0</vt:lpstr>
      <vt:lpstr>Hermaphores!Print_Area_0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Gilles Volluz</dc:creator>
  <cp:lastModifiedBy>Gilles Volluz</cp:lastModifiedBy>
  <cp:revision>2</cp:revision>
  <cp:lastPrinted>2016-03-12T08:48:14Z</cp:lastPrinted>
  <dcterms:created xsi:type="dcterms:W3CDTF">2013-12-20T13:19:30Z</dcterms:created>
  <dcterms:modified xsi:type="dcterms:W3CDTF">2017-06-15T13:46:20Z</dcterms:modified>
  <dc:language>fr-CH</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